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Sheet" sheetId="1" r:id="rId1"/>
  </sheets>
  <definedNames>
    <definedName name="_xlnm._FilterDatabase" localSheetId="0" hidden="1">Sheet!$A$1:$AD$1</definedName>
  </definedNames>
  <calcPr calcId="124519"/>
</workbook>
</file>

<file path=xl/calcChain.xml><?xml version="1.0" encoding="utf-8"?>
<calcChain xmlns="http://schemas.openxmlformats.org/spreadsheetml/2006/main">
  <c r="B111" i="1"/>
  <c r="B110"/>
  <c r="Y109"/>
  <c r="B109"/>
  <c r="B108"/>
  <c r="B107"/>
  <c r="Y106"/>
  <c r="B106"/>
  <c r="Y105"/>
  <c r="B105"/>
  <c r="B104"/>
  <c r="Y103"/>
  <c r="B103"/>
  <c r="B102"/>
  <c r="B101"/>
  <c r="B100"/>
  <c r="Y99"/>
  <c r="B99"/>
  <c r="Y98"/>
  <c r="B98"/>
  <c r="Y97"/>
  <c r="B97"/>
  <c r="B96"/>
  <c r="B95"/>
  <c r="B94"/>
  <c r="Y93"/>
  <c r="B93"/>
  <c r="B92"/>
  <c r="B91"/>
  <c r="B90"/>
  <c r="B89"/>
  <c r="B88"/>
  <c r="B87"/>
  <c r="B86"/>
  <c r="Y85"/>
  <c r="B85"/>
  <c r="B84"/>
  <c r="B83"/>
  <c r="B82"/>
  <c r="B81"/>
  <c r="B80"/>
  <c r="B79"/>
  <c r="B78"/>
  <c r="Y77"/>
  <c r="B77"/>
  <c r="B76"/>
  <c r="B75"/>
  <c r="B74"/>
  <c r="B73"/>
  <c r="B72"/>
  <c r="B71"/>
  <c r="B70"/>
  <c r="B69"/>
  <c r="B68"/>
  <c r="B67"/>
  <c r="B66"/>
  <c r="B65"/>
  <c r="Y64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Y43"/>
  <c r="B43"/>
  <c r="B42"/>
  <c r="B41"/>
  <c r="Y40"/>
  <c r="B40"/>
  <c r="B39"/>
  <c r="B38"/>
  <c r="B37"/>
  <c r="B36"/>
  <c r="B35"/>
  <c r="B34"/>
  <c r="B33"/>
  <c r="B32"/>
  <c r="B31"/>
  <c r="B30"/>
  <c r="B29"/>
  <c r="B28"/>
  <c r="B27"/>
  <c r="B26"/>
  <c r="Y25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<sst xmlns="http://schemas.openxmlformats.org/spreadsheetml/2006/main" count="1451" uniqueCount="475">
  <si>
    <t xml:space="preserve"> Нове будівництво каналізаційної мережі по вул. Косачівській</t>
  </si>
  <si>
    <t xml:space="preserve"> Нове будівництво каналізаційної мережі по вул. Куриласа, вул. Сельської (здійснення технічного нагляду за будівництвом)</t>
  </si>
  <si>
    <t>% зниження</t>
  </si>
  <si>
    <t>+30678943743</t>
  </si>
  <si>
    <t>+38 (0342) 71 16 55</t>
  </si>
  <si>
    <t>+38 034 277 59 48</t>
  </si>
  <si>
    <t>+38 03433 2 47 65</t>
  </si>
  <si>
    <t>+38 03433 3 87 07</t>
  </si>
  <si>
    <t>+38 03433 4 09 31</t>
  </si>
  <si>
    <t>+38 03433 4 70 95</t>
  </si>
  <si>
    <t>+38 03476 71 555</t>
  </si>
  <si>
    <t>+38 050 373 8000</t>
  </si>
  <si>
    <t>+38 050 872 72 46</t>
  </si>
  <si>
    <t>+38 066 655 23 64</t>
  </si>
  <si>
    <t>+38 067 714 33 88</t>
  </si>
  <si>
    <t>+38 096 870 01 02</t>
  </si>
  <si>
    <t>+380 (342) 72-52-64</t>
  </si>
  <si>
    <t>+380 (342) 77 59 48</t>
  </si>
  <si>
    <t>+380 (3433) 20261</t>
  </si>
  <si>
    <t>+380 (3433) 25940</t>
  </si>
  <si>
    <t>+380 (3433) 4 70 95</t>
  </si>
  <si>
    <t>+380 (3433) 4-09-31</t>
  </si>
  <si>
    <t>+380 3433 4 70 95</t>
  </si>
  <si>
    <t>+380 999 304 881</t>
  </si>
  <si>
    <t>+380342775948</t>
  </si>
  <si>
    <t>+380342776069</t>
  </si>
  <si>
    <t>+380343322529</t>
  </si>
  <si>
    <t>+380343322545</t>
  </si>
  <si>
    <t>+380343322802</t>
  </si>
  <si>
    <t>+380343325080</t>
  </si>
  <si>
    <t>+380343340931</t>
  </si>
  <si>
    <t>+380343347095</t>
  </si>
  <si>
    <t>+380343350847</t>
  </si>
  <si>
    <t>+380347820200</t>
  </si>
  <si>
    <t>+380443613626</t>
  </si>
  <si>
    <t>+380443913399</t>
  </si>
  <si>
    <t>+380503738000</t>
  </si>
  <si>
    <t>+380503739091</t>
  </si>
  <si>
    <t>+380504351317</t>
  </si>
  <si>
    <t>+380505363535</t>
  </si>
  <si>
    <t>+380507474421</t>
  </si>
  <si>
    <t>+380508727246</t>
  </si>
  <si>
    <t>+380509125550</t>
  </si>
  <si>
    <t>+380631254761</t>
  </si>
  <si>
    <t>+380633905220</t>
  </si>
  <si>
    <t>+380665347008</t>
  </si>
  <si>
    <t>+380673425987</t>
  </si>
  <si>
    <t>+380673431120</t>
  </si>
  <si>
    <t>+380673442600</t>
  </si>
  <si>
    <t>+380673624982</t>
  </si>
  <si>
    <t>+380674428111</t>
  </si>
  <si>
    <t>+380677143388</t>
  </si>
  <si>
    <t>+380679084514</t>
  </si>
  <si>
    <t>+380938321626</t>
  </si>
  <si>
    <t>+380953344067</t>
  </si>
  <si>
    <t>+380967727727</t>
  </si>
  <si>
    <t>+380968700102</t>
  </si>
  <si>
    <t>+380971478080</t>
  </si>
  <si>
    <t>+380978397566</t>
  </si>
  <si>
    <t>+380980690562</t>
  </si>
  <si>
    <t>+380993802966</t>
  </si>
  <si>
    <t>0 (0)</t>
  </si>
  <si>
    <t>00726748</t>
  </si>
  <si>
    <t>01-07-17/90</t>
  </si>
  <si>
    <t>015/11/17/261</t>
  </si>
  <si>
    <t>027/12/17/262</t>
  </si>
  <si>
    <t>03445613</t>
  </si>
  <si>
    <t>09123000-7 Природний газ</t>
  </si>
  <si>
    <t>09310000-5 Електрична енергія</t>
  </si>
  <si>
    <t>1 (0)</t>
  </si>
  <si>
    <t>10</t>
  </si>
  <si>
    <t>104</t>
  </si>
  <si>
    <t>111</t>
  </si>
  <si>
    <t>112</t>
  </si>
  <si>
    <t>113</t>
  </si>
  <si>
    <t>114</t>
  </si>
  <si>
    <t>120</t>
  </si>
  <si>
    <t>121</t>
  </si>
  <si>
    <t>122</t>
  </si>
  <si>
    <t>123</t>
  </si>
  <si>
    <t>124</t>
  </si>
  <si>
    <t>128</t>
  </si>
  <si>
    <t>132</t>
  </si>
  <si>
    <t>135</t>
  </si>
  <si>
    <t>136</t>
  </si>
  <si>
    <t>13655234</t>
  </si>
  <si>
    <t>14</t>
  </si>
  <si>
    <t>140</t>
  </si>
  <si>
    <t>142</t>
  </si>
  <si>
    <t>147</t>
  </si>
  <si>
    <t>148</t>
  </si>
  <si>
    <t>15</t>
  </si>
  <si>
    <t>159</t>
  </si>
  <si>
    <t>16</t>
  </si>
  <si>
    <t>161</t>
  </si>
  <si>
    <t>162</t>
  </si>
  <si>
    <t>163</t>
  </si>
  <si>
    <t>164</t>
  </si>
  <si>
    <t>168</t>
  </si>
  <si>
    <t>169</t>
  </si>
  <si>
    <t>175</t>
  </si>
  <si>
    <t>176</t>
  </si>
  <si>
    <t>177</t>
  </si>
  <si>
    <t>178</t>
  </si>
  <si>
    <t>179</t>
  </si>
  <si>
    <t>181</t>
  </si>
  <si>
    <t>182</t>
  </si>
  <si>
    <t>184</t>
  </si>
  <si>
    <t>190</t>
  </si>
  <si>
    <t>194</t>
  </si>
  <si>
    <t>197</t>
  </si>
  <si>
    <t>202</t>
  </si>
  <si>
    <t>20540715</t>
  </si>
  <si>
    <t>207</t>
  </si>
  <si>
    <t>208</t>
  </si>
  <si>
    <t>209</t>
  </si>
  <si>
    <t>21/213</t>
  </si>
  <si>
    <t>215</t>
  </si>
  <si>
    <t>2170123296</t>
  </si>
  <si>
    <t>219</t>
  </si>
  <si>
    <t>2215</t>
  </si>
  <si>
    <t>2252704037</t>
  </si>
  <si>
    <t>226</t>
  </si>
  <si>
    <t>228</t>
  </si>
  <si>
    <t>23</t>
  </si>
  <si>
    <t>2310824654</t>
  </si>
  <si>
    <t>233</t>
  </si>
  <si>
    <t>234</t>
  </si>
  <si>
    <t>236</t>
  </si>
  <si>
    <t>24</t>
  </si>
  <si>
    <t>245</t>
  </si>
  <si>
    <t>246</t>
  </si>
  <si>
    <t>25</t>
  </si>
  <si>
    <t>250</t>
  </si>
  <si>
    <t>251</t>
  </si>
  <si>
    <t>252</t>
  </si>
  <si>
    <t>2554515595</t>
  </si>
  <si>
    <t>25683342</t>
  </si>
  <si>
    <t>2581202632</t>
  </si>
  <si>
    <t>26</t>
  </si>
  <si>
    <t>2601609</t>
  </si>
  <si>
    <t>263</t>
  </si>
  <si>
    <t>264</t>
  </si>
  <si>
    <t>265</t>
  </si>
  <si>
    <t>27</t>
  </si>
  <si>
    <t>2833908056</t>
  </si>
  <si>
    <t>2847021412</t>
  </si>
  <si>
    <t>2935424252</t>
  </si>
  <si>
    <t>3 (0)</t>
  </si>
  <si>
    <t>30237300-2 Комп’ютерне приладдя</t>
  </si>
  <si>
    <t>3034010057</t>
  </si>
  <si>
    <t>31299514</t>
  </si>
  <si>
    <t>31345775</t>
  </si>
  <si>
    <t>31603683</t>
  </si>
  <si>
    <t>31692820</t>
  </si>
  <si>
    <t>32</t>
  </si>
  <si>
    <t>3245905334</t>
  </si>
  <si>
    <t>3274405934</t>
  </si>
  <si>
    <t>32872788</t>
  </si>
  <si>
    <t>33186872</t>
  </si>
  <si>
    <t>3333604283</t>
  </si>
  <si>
    <t>33909174</t>
  </si>
  <si>
    <t>33926268</t>
  </si>
  <si>
    <t>33932580</t>
  </si>
  <si>
    <t>34</t>
  </si>
  <si>
    <t>34378405</t>
  </si>
  <si>
    <t>35</t>
  </si>
  <si>
    <t>35185446</t>
  </si>
  <si>
    <t>35517766</t>
  </si>
  <si>
    <t>36</t>
  </si>
  <si>
    <t>36856010</t>
  </si>
  <si>
    <t>36996741</t>
  </si>
  <si>
    <t>37095763</t>
  </si>
  <si>
    <t>37582250</t>
  </si>
  <si>
    <t>37704789</t>
  </si>
  <si>
    <t>380674428111</t>
  </si>
  <si>
    <t>38712811</t>
  </si>
  <si>
    <t>39</t>
  </si>
  <si>
    <t>39372551</t>
  </si>
  <si>
    <t>39427425</t>
  </si>
  <si>
    <t>39427528</t>
  </si>
  <si>
    <t>39595350</t>
  </si>
  <si>
    <t>40</t>
  </si>
  <si>
    <t>40018008</t>
  </si>
  <si>
    <t>40329476</t>
  </si>
  <si>
    <t>40429986</t>
  </si>
  <si>
    <t>40668718</t>
  </si>
  <si>
    <t>41</t>
  </si>
  <si>
    <t>41455577</t>
  </si>
  <si>
    <t>44</t>
  </si>
  <si>
    <t>45</t>
  </si>
  <si>
    <t>45112710-5 Благоустрій озеленених територій</t>
  </si>
  <si>
    <t>45112711-2 Благоустрій парків</t>
  </si>
  <si>
    <t>45112720-8 Благоустрій спортивних майданчиків і зон відпочинку</t>
  </si>
  <si>
    <t>45210000-2 Будівництво будівель</t>
  </si>
  <si>
    <t>45212140-9 Встановлення об’єктів дозвілля</t>
  </si>
  <si>
    <t>45212290-5 Ремонт і технічне обслуговування спортивних об’єктів</t>
  </si>
  <si>
    <t>45223810-7 Монтаж збірних конструкцій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</si>
  <si>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</si>
  <si>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45232410-9 Будівництво каналізаційних трубопроводів</t>
  </si>
  <si>
    <t>45233142-6 Ремонт доріг</t>
  </si>
  <si>
    <t>45233221-4 Нанесення дорожньої розмітки</t>
  </si>
  <si>
    <t>45233290-8 Встановлення дорожніх знаків</t>
  </si>
  <si>
    <t>45246000-3 Регулювання річкового стоку та протипаводкові роботи</t>
  </si>
  <si>
    <t>45246200-5 Укріплення берегів річок</t>
  </si>
  <si>
    <t>45262300-4 Бетонні роботи</t>
  </si>
  <si>
    <t>45310000-3 Електромонтажні роботи</t>
  </si>
  <si>
    <t>45315100-9 Встановлення електротехнічного обладнання</t>
  </si>
  <si>
    <t>45317000-2 Інші електромонтажні роботи</t>
  </si>
  <si>
    <t>45340000-2 Зведення огорож, монтаж поручнів і захисних засобів</t>
  </si>
  <si>
    <t>45420000-7 Столярні та теслярні роботи</t>
  </si>
  <si>
    <t>45421150-0 Встановлення неметалевих профільних конструкцій</t>
  </si>
  <si>
    <t>45453000-7 Капітальний ремонт і реставрація</t>
  </si>
  <si>
    <t>45454100-5 Відновлювальні роботи</t>
  </si>
  <si>
    <t>47</t>
  </si>
  <si>
    <t>49</t>
  </si>
  <si>
    <t>50232100-1 Послуги з технічного обслуговування систем вуличного освітлення</t>
  </si>
  <si>
    <t>50232200-2 Послуги з технічного обслуговування світлофорів</t>
  </si>
  <si>
    <t>50312310-1 Технічне обслуговування обладнання мереж для передачі даних</t>
  </si>
  <si>
    <t>50532000-3 Послуги з ремонту і технічного обслуговування електричної техніки, апаратури та супутнього обладнання</t>
  </si>
  <si>
    <t>51310000-8 Послуги зі встановлення радіо-, телевізійної, аудіо- та відеоапаратури</t>
  </si>
  <si>
    <t>51311000-5 Послуги зі встановлення радіоапаратури</t>
  </si>
  <si>
    <t>51314000-6 Послуги зі встановлення відеоапаратури</t>
  </si>
  <si>
    <t>53</t>
  </si>
  <si>
    <t>57</t>
  </si>
  <si>
    <t>59</t>
  </si>
  <si>
    <t>6 (0)</t>
  </si>
  <si>
    <t>62</t>
  </si>
  <si>
    <t>65</t>
  </si>
  <si>
    <t>66</t>
  </si>
  <si>
    <t>67</t>
  </si>
  <si>
    <t>69</t>
  </si>
  <si>
    <t>70</t>
  </si>
  <si>
    <t>73</t>
  </si>
  <si>
    <t>75</t>
  </si>
  <si>
    <t>76</t>
  </si>
  <si>
    <t>77310000-6 Послуги з озеленення територій та утримання зелених насаджень</t>
  </si>
  <si>
    <t>79</t>
  </si>
  <si>
    <t>80</t>
  </si>
  <si>
    <t>86</t>
  </si>
  <si>
    <t>88</t>
  </si>
  <si>
    <t>89</t>
  </si>
  <si>
    <t>9</t>
  </si>
  <si>
    <t>90513100-7 Послуги з утилізації побутових відходів</t>
  </si>
  <si>
    <t>90620000-9 Послуги з прибирання снігу</t>
  </si>
  <si>
    <t>94</t>
  </si>
  <si>
    <t>95</t>
  </si>
  <si>
    <t>96</t>
  </si>
  <si>
    <t>99469.1/157</t>
  </si>
  <si>
    <t>99469/156</t>
  </si>
  <si>
    <t>kpezh_postach@i.ua</t>
  </si>
  <si>
    <t>maestro_km@ukr.net</t>
  </si>
  <si>
    <t>pbs.tender@ukr.net</t>
  </si>
  <si>
    <t>radion@colorsim.com</t>
  </si>
  <si>
    <t>sawchuk.vladimir@yandex.ua</t>
  </si>
  <si>
    <t>var.grigoryan2010@yandex.ru</t>
  </si>
  <si>
    <t>wjunyk.m@gmail.com</t>
  </si>
  <si>
    <t>y.kermoschuk@gmail.com</t>
  </si>
  <si>
    <t>ЄДРПОУ організатора</t>
  </si>
  <si>
    <t>ЄДРПОУ переможця</t>
  </si>
  <si>
    <t>Ідентифікатор закупівлі</t>
  </si>
  <si>
    <t>Благоустрій "Студентського скверу"</t>
  </si>
  <si>
    <t>Будівництво каналізаційної мережі в житловому масиві "Аеропорт (р-н метеостанції)" в м. Коломиї</t>
  </si>
  <si>
    <t>Будівництво каналізаційної мережі від вулиці Михайла Старицького до вулиці Олександра Козакевича в м. Коломия Івано-Франківської області</t>
  </si>
  <si>
    <t>Будівництво каналізаційної мережі від вулиці Михайла Старицького до вулиці Олександра Козакевича в м. Коломия Івано-Франківської області  (виготовлення проектно-кошторисної документації)</t>
  </si>
  <si>
    <t>Будівництво каналізаційної мережі від вулиці Михайла Старицького до вулиці Олександра Козакевича в м. Коломия Івано-Франківської області (здійснення технічного нагляду)</t>
  </si>
  <si>
    <t>Будівництво каналізаційної мережі по вул. Кам'янецькій в м. Коломия</t>
  </si>
  <si>
    <t>Будівництво каналізаційної мережі по вул. Косачівська та вул. І. Сірка в м. Коломия</t>
  </si>
  <si>
    <t>Будівництво каналізаційної мережі по вул. Косачівській і вул. І. Сірка в м. Коломия</t>
  </si>
  <si>
    <t>Вдосконалення системи відеоспостереження в рамках реалізації проекту "Безпечне та комфортне місто"</t>
  </si>
  <si>
    <t>Вдосконалення системи відеоспостереження в рамках реалізації проекту «Безпечне та комфортне місто»</t>
  </si>
  <si>
    <t>Виготовлення проектно-кошторисної документації</t>
  </si>
  <si>
    <t>Визнати торги такими, що не відбулися відповідно до частини 2 статті 31 Закону України «Про публічні закупівлі» в зв'язку із скороченням видатків на здійснення закупівлі. Відповідно до бюджетних призначень у 2018 році на даний вид робіт фінансування відсутнє</t>
  </si>
  <si>
    <t>Влаштування мовного супроводу пішохідної фази світлофорів</t>
  </si>
  <si>
    <t>Влаштування пандусів та з'їздів на проїжджу частину</t>
  </si>
  <si>
    <t>Влаштування святкової ілюмінації</t>
  </si>
  <si>
    <t>Встановлення грат і монтаж огорож</t>
  </si>
  <si>
    <t>Встановлення дорожніх знаків</t>
  </si>
  <si>
    <t>Встановлення лавок в м. Коломия Івано-Франківської області</t>
  </si>
  <si>
    <t>Встановлення новорічної ялинки</t>
  </si>
  <si>
    <t>Встановлення решіток і люків мережі дощової каналізації</t>
  </si>
  <si>
    <t>Встановлення та демонтаж новорічної ялинки</t>
  </si>
  <si>
    <t>Всього вимог (без рішення)</t>
  </si>
  <si>
    <t>Всього запитань (без відповіді)</t>
  </si>
  <si>
    <t>Всього скарг (без рішення)</t>
  </si>
  <si>
    <t xml:space="preserve">Відділ капітального будівництва при управлінні агропромислового розвитку Коломийської райдержадміністрації </t>
  </si>
  <si>
    <t>Відділ капітального будівництвпри управлінні агропромислового розвитку Коломийської райдержадміністрації</t>
  </si>
  <si>
    <t>Відкриті торги</t>
  </si>
  <si>
    <t>Відкриті торги з публікацією англійською мовою</t>
  </si>
  <si>
    <t>ГБН Г.1-218-182:2011    Капітальний ремонт вулиць Старицького, Торговиця, Атаманюка в місті Коломиї Івано-Франківської області</t>
  </si>
  <si>
    <t>ГБН Г.1-218-182:2011   Капітальний ремонт автомобільної дороги по вул. Міцкевича від будинку № 86 до будинку № 102 в м. Коломия</t>
  </si>
  <si>
    <t>ГБН Г.1-218-182:2011  Капітальний ремонт вул. Опришківська в м. Коломия Івано-Франківської області</t>
  </si>
  <si>
    <t>ГБН Г.1-218-182:2011  Капітальний ремонт дорожнього покриття вулиці Івана Франка в місті Коломиї Івано-Франківської області</t>
  </si>
  <si>
    <t>ГБН Г.1-218-182:2011  Капітальний ремонт дорожнього покриття міжквартальних проїздів по вул. Мазепи в м. Коломия Івано-Франківської області</t>
  </si>
  <si>
    <t>ГБН Г.1-218-182:2011  Капітальний ремонт дорожнього покриття міжквартальних проїздів по вул. Січових Стрільців</t>
  </si>
  <si>
    <t>ГБН Г.1-218-182:2011  Капітальний ремонт міжквартальних проїздів по вул. Довженка, 12,14,16</t>
  </si>
  <si>
    <t>ГБН Г.1-218-182:2011  Капітальний ремонт пішохідних доріжок в сквері по вулиці Чорновола в м. Коломия Івано-Франківської обпасті</t>
  </si>
  <si>
    <t>ГБН Г.1-218-182:2011 Капітальний ремонт вул. Моцарта в м. Коломиї Івано-Франківської області</t>
  </si>
  <si>
    <t>ГБН Г.1-218-182:2011 Капітальний ремонт вул. Міцкевича в м. Коломиї</t>
  </si>
  <si>
    <t>ГБН Г.1-218-182:2011 Капітальний ремонт вул. Опришківська</t>
  </si>
  <si>
    <t>ДСТУ Б.Д.1.1-1:2013    Капітальний ремонт спортивного майданчика на території  гімназії ім. Грушевського в м. Коломиї по вул. Франка, 19</t>
  </si>
  <si>
    <t>ДСТУ Б.Д.1.1-1:2013   Будівництво каналізаційної мережі від вулиці Михайла Старицького до вулиці Олександра Козакевича в м. Коломия Івано-Франківської області</t>
  </si>
  <si>
    <t>ДСТУ Б.Д.1.1-1:2013   Будівництво каналізаційної мережі від вулиці Михайла Старицького до вулиці Олександра Козакевича в м. Коломия Івано-Франківської області  (виготовлення проектно-кошторисної документації)</t>
  </si>
  <si>
    <t>ДСТУ Б.Д.1.1-1:2013   Капітальний ремонт дитячого майданчика на прилеглій до міського озера території в м. Коломиї по вул. Чехова</t>
  </si>
  <si>
    <t>ДСТУ Б.Д.1.1-1:2013   Капітальний ремонт спортивного майданчика на території ЗОШ І-ІІІ ступеня № 4 ім. Сергія Лисенка в м. Коломиї, по вул. Заньковецької, 11</t>
  </si>
  <si>
    <t>ДСТУ Б.Д.1.1-1:2013   Капітальний ремонт спортивного майданчика на території ЗОШ І-ІІІ ступеня № 5 ім. Тараса Шевченка в м. Коломиї по вул. Грушевського, 64</t>
  </si>
  <si>
    <t>ДСТУ Б.Д.1.1-1:2013   Капітальний ремонт спортивного майданчика по вул. Лисенка, № 20, 22, 26, 30, 32, 34 в м. Коломиї</t>
  </si>
  <si>
    <t>ДСТУ Б.Д.1.1-1:2013   Нове будівництво каналізаційної мережі по вул. Косачівській</t>
  </si>
  <si>
    <t>ДСТУ Б.Д.1.1-1:2013   Нове будівництво каналізаційної мережі по вул. Куриласа, вул. Сельської</t>
  </si>
  <si>
    <t>ДСТУ Б.Д.1.1-1:2013   Нове будівництво каналізаційної мережі по вул. Топоровського, вул. Дорошенка, вул. Наливайка</t>
  </si>
  <si>
    <t>ДСТУ Б.Д.1.1-1:2013   Реконструкція каналізаційної мережі по вул. Родини Цісиків (від будинку 6а до вул. М. Старицького) в м. Коломия Івано-Франківської області (в тому числі виготовлення проектно-кошторисної документації)</t>
  </si>
  <si>
    <t>ДСТУ Б.Д.1.1-1:2013  Будівництво каналізаційної мережі від вулиці Михайла Старицького до вулиці Олександра Козакевича в м. Коломия Івано-Франківської області (здійснення технічного нагляду)</t>
  </si>
  <si>
    <t>ДСТУ Б.Д.1.1-1:2013  Нове будівництво каналізаційної мережі по вул. Косачівській</t>
  </si>
  <si>
    <t>ДСТУ Б.Д.1.1-1:2013  Нове будівництво каналізаційної мережі по вул. Куриласа, вул. Сельської (здійснення технічного нагляду за будівництвом)</t>
  </si>
  <si>
    <t>ДСТУ Б.Д.1.1-1:2013  Нове будівництво та облаштування притулку для утримання безпритульних тварин</t>
  </si>
  <si>
    <t>ДСТУ Б.Д.1.1-1:2013 «Правила визначення вартості будівництва» Реконструкція каналізаційної мережі по вул. Театральній в м. Коломия Івано-Франківської області (в тому числі виготовлення проектно-кошторисної документації)</t>
  </si>
  <si>
    <t>ДСТУ Б.Д.1.1-1:2013 Будівництво каналізаційної мережі по вул. Косачівській і вул. І. Сірка в м. Коломия)</t>
  </si>
  <si>
    <t>ДСТУ Б.Д.1.1-1:2013 Капітальний ремонт «Студентського скверу» в м. Коломиї</t>
  </si>
  <si>
    <t>ДСТУ Б.Д.1.1-1:2013 Капітальний ремонт спортивного майданчика на території  гімназії ім. Грушевського в м. Коломиї по вул. Франка, 19</t>
  </si>
  <si>
    <t>ДСТУ Б.Д.1.1-1:2013 Капітальний ремонт спортивного майданчика по вул. Олекси Довбуша, 104 в м. Коломиї</t>
  </si>
  <si>
    <t>Дата аукціону</t>
  </si>
  <si>
    <t>Дата закінчення процедури</t>
  </si>
  <si>
    <t>Дата публікації закупівлі</t>
  </si>
  <si>
    <t>Договір діє до:</t>
  </si>
  <si>
    <t>Електрична енергія</t>
  </si>
  <si>
    <t>Електронна пошта переможця тендеру</t>
  </si>
  <si>
    <t>Заміна вікон та дверей на енергозберігаючі в Коломийському геріатричному пансіонаті по вул. О. Довбуша, 50, в м. Коломия</t>
  </si>
  <si>
    <t>Заміна приладів керування системи зовнішнього освітлення</t>
  </si>
  <si>
    <t>Заходи з озеленення (капітальний ремонт об'єктів благоустрою парку по вул. Мазепи) м. Коломиї Івано-Франківської області</t>
  </si>
  <si>
    <t>Захоронення сміття</t>
  </si>
  <si>
    <t>Звіт про укладений договір</t>
  </si>
  <si>
    <t>Звіт створено 21 червня о 11:19 з використанням http://zakupki.prom.ua</t>
  </si>
  <si>
    <t>Згідно з абзацом третім частини 1 статті 31 Закону: "порушення порядку оприлюднення оголошення про проведення процедури закупівлі, передбаченого цим Законом"</t>
  </si>
  <si>
    <t>КП "ЖИТЛОІНФОЦЕНТР"</t>
  </si>
  <si>
    <t>КП "Полігон Екологія"</t>
  </si>
  <si>
    <t>Капіальний ремонт вул. Міцкевича в м. Коломиї</t>
  </si>
  <si>
    <t>Капітальний ремонт «Студентського скверу» в м. Коломиї</t>
  </si>
  <si>
    <t>Капітальний ремонт автобусних зупинок</t>
  </si>
  <si>
    <t>Капітальний ремонт автомобільної дороги по вул. Міцкевича від будинку № 86 до будинку № 102 в м. Коломия</t>
  </si>
  <si>
    <t>Капітальний ремонт вул. Верещинського в м. Коломия Івано-Франківської області</t>
  </si>
  <si>
    <t>Капітальний ремонт вул. Моцарта в м. Коломиї Івано-Франківської області</t>
  </si>
  <si>
    <t>Капітальний ремонт вул. Міцкевича в м. Коломиї</t>
  </si>
  <si>
    <t>Капітальний ремонт вул. Опришківська</t>
  </si>
  <si>
    <t>Капітальний ремонт вул. Опришківська в м. Коломия Івано-Франківської області</t>
  </si>
  <si>
    <t>Капітальний ремонт вулиць Старицького, Торговиця, Атаманюка в місті Коломиї Івано-Франківської області</t>
  </si>
  <si>
    <t>Капітальний ремонт вуличного освітлення</t>
  </si>
  <si>
    <t>Капітальний ремонт вуличного освітлення (вул. Перемоги, Довбуша, Валова, Шухевича, Польова, Шкрумеляка, Чехова, Курінного Скуби)</t>
  </si>
  <si>
    <t>Капітальний ремонт вуличного освітлення (вул. Сотні Мороза, Південна, Коцюбинського, Старицького (ТП-99), Харкевича (ТП-5), Довбуша (ТП-37)) в м. Коломия Івано-Франківської області</t>
  </si>
  <si>
    <t>Капітальний ремонт вуличного освітлення біля будинку № 248 по вул. Мазепи в м. Коломия Івано-Франківської області</t>
  </si>
  <si>
    <t>Капітальний ремонт вуличного освітлення вулиць Мельничука, Хвильового, Дружби, Паторжинського, Вітовського, Галицька</t>
  </si>
  <si>
    <t>Капітальний ремонт вуличного освітлення вулиць Рудика, Полуботка, Микитюків</t>
  </si>
  <si>
    <t>Капітальний ремонт дитячого майданчика на прилеглій до міського озера території в м. Коломиї по вул. Чехова</t>
  </si>
  <si>
    <t>Капітальний ремонт дорожнього покриття вул. Гетьманської в м.Коломия Івано-Франківської області</t>
  </si>
  <si>
    <t>Капітальний ремонт дорожнього покриття вулиці Івана Франка в місті Коломиї Івано-Франківської області</t>
  </si>
  <si>
    <t>Капітальний ремонт дорожнього покриття вулиці Гетьманської в місті Коломиї Івано-Франківської області</t>
  </si>
  <si>
    <t>Капітальний ремонт дорожнього покриття вулиці Перемоги в місті Коломиї Івано-Франківської області</t>
  </si>
  <si>
    <t>Капітальний ремонт дорожнього покриття міжквартальних проїздів по вул. Мазепи</t>
  </si>
  <si>
    <t>Капітальний ремонт дорожнього покриття міжквартальних проїздів по вул. Мазепи в м. Коломия Івано-Франківської області</t>
  </si>
  <si>
    <t>Капітальний ремонт дорожнього покриття міжквартальних проїздів по вул. Січових Стрільців</t>
  </si>
  <si>
    <t>Капітальний ремонт каналізаційних мереж будинку 1а по вул. Б. Хмельницького в м. Коломия</t>
  </si>
  <si>
    <t>Капітальний ремонт міжквартальних проїздів по вул. Довженка, 12,14,16 в м. Коломия</t>
  </si>
  <si>
    <t>Капітальний ремонт площадки біля будинку № 2 по площі Привокзальна в м. Коломиї Івано-Франківської області</t>
  </si>
  <si>
    <t>Капітальний ремонт пішохідних доріжок в сквері по вулиці Чорновола в м. Коломия Івано-Франківської обпасті</t>
  </si>
  <si>
    <t>Капітальний ремонт спортивного майданчика на території  гімназії ім. Грушевського в м. Коломиї по вул. Франка, 19</t>
  </si>
  <si>
    <t>Капітальний ремонт спортивного майданчика на території ЗОШ І-ІІІ ступеня № 4 ім. Сергія Лисенка в м. Коломиї, по вул. Заньковецької, 11</t>
  </si>
  <si>
    <t>Капітальний ремонт спортивного майданчика на території ЗОШ І-ІІІ ступеня № 5 ім. Тараса Шевченка в м. Коломиї по вул. Грушевського, 64</t>
  </si>
  <si>
    <t>Капітальний ремонт спортивного майданчика по вул. Лисенка, № 20, 22, 26, 30, 32, 34 в м. Коломиї</t>
  </si>
  <si>
    <t>Капітальний ремонт спортивного майданчика по вул. Олекси Довбуша, 104 в м. Коломиї</t>
  </si>
  <si>
    <t>Капітальний ремонт тротуарів по бул. Л. Українки</t>
  </si>
  <si>
    <t>Капітальний ремонт тротуарів по вул. Верещинського від будинку №86 до вул. Русина в м. Коломия</t>
  </si>
  <si>
    <t>Капітальний ремонт тротуарів по вул. Міцкевича в м. Коломиї Івано-Франківської області</t>
  </si>
  <si>
    <t>Класифікатор</t>
  </si>
  <si>
    <t>Комунальне підприємство "Житлоінфоцентр"</t>
  </si>
  <si>
    <t>Комунальне підприємство "Коломийська міська ритуальна служба"</t>
  </si>
  <si>
    <t>Комунальне підприємство "Полігон Екологія"</t>
  </si>
  <si>
    <t>Контактний телефон переможця тендеру</t>
  </si>
  <si>
    <t>Кількість учасників аукціону</t>
  </si>
  <si>
    <t>Монтаж збірних конструкцій на кільцевій розв'язці по вул. Карпатській</t>
  </si>
  <si>
    <t>Назва потенційного переможця (з найменшою ціною)</t>
  </si>
  <si>
    <t>Нанесення дорожньої розмітки</t>
  </si>
  <si>
    <t>Нове будівництво каналізаційної мережі по вул. Косачівській</t>
  </si>
  <si>
    <t>Нове будівництво каналізаційної мережі по вул. Куриласа, вул. Сельської</t>
  </si>
  <si>
    <t>Нове будівництво каналізаційної мережі по вул. Ткачука та вул. Сарма-Соколовського (в тому числі виготовлення проектно-кошторисної документації)</t>
  </si>
  <si>
    <t>Нове будівництво каналізаційної мережі по вул. Топоровського, вул. Дорошенка, вул. Наливайка</t>
  </si>
  <si>
    <t>Нове будівництво каналізаційної мережі по вул. Франка (в тому числі виготовлення проектно-кошторисної документації)</t>
  </si>
  <si>
    <t>Нове будівництво та облаштування притулку для утримання безпритульних тварин</t>
  </si>
  <si>
    <t>Нове будівництво та облаштування притулку для утримання безпритульних тварин (виготовлення проектно-кошторисної документації)</t>
  </si>
  <si>
    <t>Номер договору</t>
  </si>
  <si>
    <t>Обслуговування системи відеоспостереження в рамках реалізації проекту "Безпечне та комфортне місто"</t>
  </si>
  <si>
    <t>Обслуговування та ремонт мережі вуличного освітлення</t>
  </si>
  <si>
    <t>Озеленення міста</t>
  </si>
  <si>
    <t>Оплата природного газу</t>
  </si>
  <si>
    <t>Офісна техніка</t>
  </si>
  <si>
    <t>Очищення русел річок</t>
  </si>
  <si>
    <t>Очікувана вартість закупівлі</t>
  </si>
  <si>
    <t>ПП "МАЕСТРО М"</t>
  </si>
  <si>
    <t>ПП "Промбудсервіс-Косів"</t>
  </si>
  <si>
    <t>ПРИВАТНЕ ПІДПРИЄМСТВО "АРТЕМБУД"</t>
  </si>
  <si>
    <t>Переговорна процедура</t>
  </si>
  <si>
    <t>Переговорна процедура, скорочена</t>
  </si>
  <si>
    <t>Посилання на редукціон</t>
  </si>
  <si>
    <t>Послуги зі встановлення відеоапаратури (Вдосконалення системи відеоспостереження в рамках реалізації проекту "Безпечне та комфортне місто: встановлення системи відеоспостереження в громадських місцях м. Коломия (2 фаза проекту)")</t>
  </si>
  <si>
    <t>Поточний ремонт дорожнього покриття</t>
  </si>
  <si>
    <t>Поточний ремонт дорожнього покриття та елементів доріг</t>
  </si>
  <si>
    <t>Поточний ремонт об'єктів благоустрою</t>
  </si>
  <si>
    <t>Предмет закупівлі</t>
  </si>
  <si>
    <t>Приватне підприємство "АРТЕМБУД"</t>
  </si>
  <si>
    <t>Приватне підприємство "Артембуд"</t>
  </si>
  <si>
    <t>Приватне підприємство "Виробничо-торгова фірма "Княждвірська"</t>
  </si>
  <si>
    <t>Приватне підприємство "Маестро М"</t>
  </si>
  <si>
    <t>Приватне підприємство "Промбудсервіс-Косів"</t>
  </si>
  <si>
    <t>Приватний підприємець Машталер Андрій Володимирович</t>
  </si>
  <si>
    <t>Приватний підприємець Німчук Максим Зіновійович</t>
  </si>
  <si>
    <t>Приватний підприємець Палагніцький Олег Іванович</t>
  </si>
  <si>
    <t>Приватний підприємець Повшанюк А.Б.</t>
  </si>
  <si>
    <t>Природний газ</t>
  </si>
  <si>
    <t>Причина скасування закупівлі</t>
  </si>
  <si>
    <t>Пропозиція потенційного переможця (з найменшою ціною) грн</t>
  </si>
  <si>
    <t>Реконструкція берегоукріплення – влаштування дамби на р. Прут від моста на с. Н. Вербіж до парку ім. Т. Шевченка в м. Коломия (здійснення технічного нагляду за виконанням робіт)</t>
  </si>
  <si>
    <t>Реконструкція берегоукріплення – влаштування дамби на р. Прут від моста на с. Н. Вербіж до парку ім. Т. Шевченка в м. Коломиї</t>
  </si>
  <si>
    <t>Реконструкція каналізаційної мережі по вул. Родини Цісиків (від будинку 6а до вул. М. Старицького) в м. Коломия Івано-Франківської області</t>
  </si>
  <si>
    <t>Реконструкція каналізаційної мережі по вул. Театральній в м. Коломия Івано-Франківської області</t>
  </si>
  <si>
    <t>Ремонт світлофорів</t>
  </si>
  <si>
    <t>СПД Аннюк Ольга Володимирівна</t>
  </si>
  <si>
    <t>Сума зниження, грн</t>
  </si>
  <si>
    <t>Сума укладеного договору</t>
  </si>
  <si>
    <t>ТОВ "БУДІВЕЛЬНА КОМПАНІЯ ТРЕЙДЗАХІДБУД"</t>
  </si>
  <si>
    <t>ТОВ "Будівельна компанія "Аура третього тисячоліття"</t>
  </si>
  <si>
    <t>ТОВ "Будівельна компанія "Третє тисячоліття"</t>
  </si>
  <si>
    <t>ТОВ "Техно-Буд Сервіс"</t>
  </si>
  <si>
    <t>ТОВ Дорожні Системи</t>
  </si>
  <si>
    <t>ТОВ ПБС</t>
  </si>
  <si>
    <t>ТОВ Шляхбуд-Лім</t>
  </si>
  <si>
    <t>Технічне обслуговування світлофорів</t>
  </si>
  <si>
    <t>ТзОВ "ІВАНО-ФРАНКІВСЬКГАЗ ЗБУТ"</t>
  </si>
  <si>
    <t>ТзОВ "Будівельна компанія "Архітектура третього тисячоліття"</t>
  </si>
  <si>
    <t>ТзОВ "Будівельна компанія "Аура третього тисячоліття"</t>
  </si>
  <si>
    <t>ТзОВ "Колокомунсервіс"</t>
  </si>
  <si>
    <t>ТзОВ "Снятинбудіндустрія "Нова"</t>
  </si>
  <si>
    <t>Тип процедури</t>
  </si>
  <si>
    <t>Товариство з обмеженою відповідальністю "Богдан"</t>
  </si>
  <si>
    <t>Товариство з обмеженою відповідальністю "Будпроект ІФ"</t>
  </si>
  <si>
    <t>Товариство з обмеженою відповідальністю "Будівельна компанія "Архітектура третього тисячоліття"</t>
  </si>
  <si>
    <t>Товариство з обмеженою відповідальністю "Будівельна компанія "Аура третього тисячоліття"</t>
  </si>
  <si>
    <t>Товариство з обмеженою відповідальністю "Дитячі та спортивні майданчики"</t>
  </si>
  <si>
    <t>Товариство з обмеженою відповідальністю "Електростиль"</t>
  </si>
  <si>
    <t>Товариство з обмеженою відповідальністю "Захід-Мастерфайбр"</t>
  </si>
  <si>
    <t>Товариство з обмеженою відповідальністю "КОД  ГРУП"</t>
  </si>
  <si>
    <t>Товариство з обмеженою відповідальністю "Капітал інжиніринг"</t>
  </si>
  <si>
    <t>Товариство з обмеженою відповідальністю "Колор С.І.М."</t>
  </si>
  <si>
    <t>Товариство з обмеженою відповідальністю "Меркурій-77"</t>
  </si>
  <si>
    <t>Товариство з обмеженою відповідальністю "ПМК-77"</t>
  </si>
  <si>
    <t>Товариство з обмеженою відповідальністю "ТВД-Прут"</t>
  </si>
  <si>
    <t>Товариство з обмеженою відповідальністю "Темп-Прут"</t>
  </si>
  <si>
    <t>Товариство з обмеженою відповідальністю "Укртехінжиніринг"</t>
  </si>
  <si>
    <t>Узагальнена назва закупівлі</t>
  </si>
  <si>
    <t>Утримання дорожньої мережі в зимовий період</t>
  </si>
  <si>
    <t>ФОП Дем'янюк Василь Михайлович</t>
  </si>
  <si>
    <t>Фактичний переможець</t>
  </si>
  <si>
    <t>Фізична особа-підприємець Венгриновський Андрій Іванович</t>
  </si>
  <si>
    <t>Фізична особа-підприємець Гирилюк Роман Тимофійович</t>
  </si>
  <si>
    <t>Фізична особа-підприємець Дем'янюк Василь Михайлович</t>
  </si>
  <si>
    <t>Фізична особа-підприємець Мостовий Валентин Михайлович</t>
  </si>
  <si>
    <t>Фізична особа-підприємець Проць Ігор Зіновійович</t>
  </si>
  <si>
    <t>Фізична особа-підприємець Сардарян Льова Шмавонович</t>
  </si>
  <si>
    <t>Фізична особа-підприємець Стадничук Михайло Іванович</t>
  </si>
  <si>
    <t>Філія "Коломийський райавтодор" ДП "Івано-Франківський облавтодор"</t>
  </si>
  <si>
    <t>Філія ПАТ "Прикарпаттяобленерго" "Коломийський міський район електричних мереж"</t>
  </si>
  <si>
    <t>аукціон не передбачено</t>
  </si>
  <si>
    <t>аукціон не проводився</t>
  </si>
  <si>
    <t>буде відома у момент початку прийому пропозицій</t>
  </si>
  <si>
    <t>капітальний ремонт дорожнього покриття</t>
  </si>
  <si>
    <t>капітальний ремонт дорожнього покриття вул. Перемоги в м.Коломия Івано-Франківської області</t>
  </si>
  <si>
    <t>капітальний ремонт міжквартальних проїздів по вул. Богуна в м.Коломия Івано-Франківської області</t>
  </si>
  <si>
    <t>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</si>
</sst>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3470408" TargetMode="External"/><Relationship Id="rId117" Type="http://schemas.openxmlformats.org/officeDocument/2006/relationships/hyperlink" Target="https://my.zakupki.prom.ua/remote/dispatcher/state_purchase_view/1870997" TargetMode="External"/><Relationship Id="rId21" Type="http://schemas.openxmlformats.org/officeDocument/2006/relationships/hyperlink" Target="https://my.zakupki.prom.ua/remote/dispatcher/state_purchase_view/1472023" TargetMode="External"/><Relationship Id="rId42" Type="http://schemas.openxmlformats.org/officeDocument/2006/relationships/hyperlink" Target="https://my.zakupki.prom.ua/remote/dispatcher/state_purchase_view/2736031" TargetMode="External"/><Relationship Id="rId47" Type="http://schemas.openxmlformats.org/officeDocument/2006/relationships/hyperlink" Target="https://my.zakupki.prom.ua/remote/dispatcher/state_purchase_view/4466728" TargetMode="External"/><Relationship Id="rId63" Type="http://schemas.openxmlformats.org/officeDocument/2006/relationships/hyperlink" Target="https://my.zakupki.prom.ua/remote/dispatcher/state_purchase_view/3990956" TargetMode="External"/><Relationship Id="rId68" Type="http://schemas.openxmlformats.org/officeDocument/2006/relationships/hyperlink" Target="https://my.zakupki.prom.ua/remote/dispatcher/state_purchase_view/5047645" TargetMode="External"/><Relationship Id="rId84" Type="http://schemas.openxmlformats.org/officeDocument/2006/relationships/hyperlink" Target="https://my.zakupki.prom.ua/remote/dispatcher/state_purchase_view/4364859" TargetMode="External"/><Relationship Id="rId89" Type="http://schemas.openxmlformats.org/officeDocument/2006/relationships/hyperlink" Target="https://my.zakupki.prom.ua/remote/dispatcher/state_purchase_view/2848608" TargetMode="External"/><Relationship Id="rId112" Type="http://schemas.openxmlformats.org/officeDocument/2006/relationships/hyperlink" Target="https://my.zakupki.prom.ua/remote/dispatcher/state_purchase_view/2176318" TargetMode="External"/><Relationship Id="rId16" Type="http://schemas.openxmlformats.org/officeDocument/2006/relationships/hyperlink" Target="https://my.zakupki.prom.ua/remote/dispatcher/state_purchase_view/3633261" TargetMode="External"/><Relationship Id="rId107" Type="http://schemas.openxmlformats.org/officeDocument/2006/relationships/hyperlink" Target="https://my.zakupki.prom.ua/remote/dispatcher/state_purchase_view/4859265" TargetMode="External"/><Relationship Id="rId11" Type="http://schemas.openxmlformats.org/officeDocument/2006/relationships/hyperlink" Target="https://my.zakupki.prom.ua/remote/dispatcher/state_purchase_view/4346529" TargetMode="External"/><Relationship Id="rId32" Type="http://schemas.openxmlformats.org/officeDocument/2006/relationships/hyperlink" Target="https://my.zakupki.prom.ua/remote/dispatcher/state_purchase_view/5077704" TargetMode="External"/><Relationship Id="rId37" Type="http://schemas.openxmlformats.org/officeDocument/2006/relationships/hyperlink" Target="https://my.zakupki.prom.ua/remote/dispatcher/state_purchase_view/2438088" TargetMode="External"/><Relationship Id="rId53" Type="http://schemas.openxmlformats.org/officeDocument/2006/relationships/hyperlink" Target="https://auction.openprocurement.org/tenders/f300fbfb10904b70a10c771a99f32b35" TargetMode="External"/><Relationship Id="rId58" Type="http://schemas.openxmlformats.org/officeDocument/2006/relationships/hyperlink" Target="https://my.zakupki.prom.ua/remote/dispatcher/state_purchase_view/3991445" TargetMode="External"/><Relationship Id="rId74" Type="http://schemas.openxmlformats.org/officeDocument/2006/relationships/hyperlink" Target="https://my.zakupki.prom.ua/remote/dispatcher/state_purchase_view/4408555" TargetMode="External"/><Relationship Id="rId79" Type="http://schemas.openxmlformats.org/officeDocument/2006/relationships/hyperlink" Target="https://auction.openprocurement.org/tenders/469f4221060b426384c26fed3945dd78" TargetMode="External"/><Relationship Id="rId102" Type="http://schemas.openxmlformats.org/officeDocument/2006/relationships/hyperlink" Target="https://my.zakupki.prom.ua/remote/dispatcher/state_purchase_view/4747223" TargetMode="External"/><Relationship Id="rId123" Type="http://schemas.openxmlformats.org/officeDocument/2006/relationships/hyperlink" Target="https://my.zakupki.prom.ua/remote/dispatcher/state_purchase_view/4557506" TargetMode="External"/><Relationship Id="rId5" Type="http://schemas.openxmlformats.org/officeDocument/2006/relationships/hyperlink" Target="https://my.zakupki.prom.ua/remote/dispatcher/state_purchase_view/5216425" TargetMode="External"/><Relationship Id="rId61" Type="http://schemas.openxmlformats.org/officeDocument/2006/relationships/hyperlink" Target="https://my.zakupki.prom.ua/remote/dispatcher/state_purchase_view/3874261" TargetMode="External"/><Relationship Id="rId82" Type="http://schemas.openxmlformats.org/officeDocument/2006/relationships/hyperlink" Target="https://auction.openprocurement.org/tenders/ea2240bd0da1469695bc46e231374165" TargetMode="External"/><Relationship Id="rId90" Type="http://schemas.openxmlformats.org/officeDocument/2006/relationships/hyperlink" Target="https://my.zakupki.prom.ua/remote/dispatcher/state_purchase_view/2964688" TargetMode="External"/><Relationship Id="rId95" Type="http://schemas.openxmlformats.org/officeDocument/2006/relationships/hyperlink" Target="https://auction.openprocurement.org/tenders/e818ffd711064fefb77a213143bac50d" TargetMode="External"/><Relationship Id="rId19" Type="http://schemas.openxmlformats.org/officeDocument/2006/relationships/hyperlink" Target="https://my.zakupki.prom.ua/remote/dispatcher/state_purchase_view/3200230" TargetMode="External"/><Relationship Id="rId14" Type="http://schemas.openxmlformats.org/officeDocument/2006/relationships/hyperlink" Target="https://my.zakupki.prom.ua/remote/dispatcher/state_purchase_view/3757310" TargetMode="External"/><Relationship Id="rId22" Type="http://schemas.openxmlformats.org/officeDocument/2006/relationships/hyperlink" Target="https://my.zakupki.prom.ua/remote/dispatcher/state_purchase_view/1470293" TargetMode="External"/><Relationship Id="rId27" Type="http://schemas.openxmlformats.org/officeDocument/2006/relationships/hyperlink" Target="https://my.zakupki.prom.ua/remote/dispatcher/state_purchase_view/3374265" TargetMode="External"/><Relationship Id="rId30" Type="http://schemas.openxmlformats.org/officeDocument/2006/relationships/hyperlink" Target="https://my.zakupki.prom.ua/remote/dispatcher/state_purchase_view/3164118" TargetMode="External"/><Relationship Id="rId35" Type="http://schemas.openxmlformats.org/officeDocument/2006/relationships/hyperlink" Target="https://my.zakupki.prom.ua/remote/dispatcher/state_purchase_view/2420495" TargetMode="External"/><Relationship Id="rId43" Type="http://schemas.openxmlformats.org/officeDocument/2006/relationships/hyperlink" Target="https://my.zakupki.prom.ua/remote/dispatcher/state_purchase_view/4987475" TargetMode="External"/><Relationship Id="rId48" Type="http://schemas.openxmlformats.org/officeDocument/2006/relationships/hyperlink" Target="https://my.zakupki.prom.ua/remote/dispatcher/state_purchase_view/4481269" TargetMode="External"/><Relationship Id="rId56" Type="http://schemas.openxmlformats.org/officeDocument/2006/relationships/hyperlink" Target="https://my.zakupki.prom.ua/remote/dispatcher/state_purchase_view/4823231" TargetMode="External"/><Relationship Id="rId64" Type="http://schemas.openxmlformats.org/officeDocument/2006/relationships/hyperlink" Target="https://my.zakupki.prom.ua/remote/dispatcher/state_purchase_view/3873521" TargetMode="External"/><Relationship Id="rId69" Type="http://schemas.openxmlformats.org/officeDocument/2006/relationships/hyperlink" Target="https://my.zakupki.prom.ua/remote/dispatcher/state_purchase_view/5110324" TargetMode="External"/><Relationship Id="rId77" Type="http://schemas.openxmlformats.org/officeDocument/2006/relationships/hyperlink" Target="https://my.zakupki.prom.ua/remote/dispatcher/state_purchase_view/4155897" TargetMode="External"/><Relationship Id="rId100" Type="http://schemas.openxmlformats.org/officeDocument/2006/relationships/hyperlink" Target="https://my.zakupki.prom.ua/remote/dispatcher/state_purchase_view/4916061" TargetMode="External"/><Relationship Id="rId105" Type="http://schemas.openxmlformats.org/officeDocument/2006/relationships/hyperlink" Target="https://my.zakupki.prom.ua/remote/dispatcher/state_purchase_view/3589596" TargetMode="External"/><Relationship Id="rId113" Type="http://schemas.openxmlformats.org/officeDocument/2006/relationships/hyperlink" Target="https://my.zakupki.prom.ua/remote/dispatcher/state_purchase_view/2048762" TargetMode="External"/><Relationship Id="rId118" Type="http://schemas.openxmlformats.org/officeDocument/2006/relationships/hyperlink" Target="https://my.zakupki.prom.ua/remote/dispatcher/state_purchase_view/4345537" TargetMode="External"/><Relationship Id="rId8" Type="http://schemas.openxmlformats.org/officeDocument/2006/relationships/hyperlink" Target="https://my.zakupki.prom.ua/remote/dispatcher/state_purchase_view/4155395" TargetMode="External"/><Relationship Id="rId51" Type="http://schemas.openxmlformats.org/officeDocument/2006/relationships/hyperlink" Target="https://auction.openprocurement.org/tenders/7a7adc245d274bfba6f12127d37c17af" TargetMode="External"/><Relationship Id="rId72" Type="http://schemas.openxmlformats.org/officeDocument/2006/relationships/hyperlink" Target="https://my.zakupki.prom.ua/remote/dispatcher/state_purchase_view/4391448" TargetMode="External"/><Relationship Id="rId80" Type="http://schemas.openxmlformats.org/officeDocument/2006/relationships/hyperlink" Target="https://auction.openprocurement.org/tenders/d0e50a4e56b344d2aae3aaab925c8e15" TargetMode="External"/><Relationship Id="rId85" Type="http://schemas.openxmlformats.org/officeDocument/2006/relationships/hyperlink" Target="https://my.zakupki.prom.ua/remote/dispatcher/state_purchase_view/3007089" TargetMode="External"/><Relationship Id="rId93" Type="http://schemas.openxmlformats.org/officeDocument/2006/relationships/hyperlink" Target="https://my.zakupki.prom.ua/remote/dispatcher/state_purchase_view/2769456" TargetMode="External"/><Relationship Id="rId98" Type="http://schemas.openxmlformats.org/officeDocument/2006/relationships/hyperlink" Target="https://my.zakupki.prom.ua/remote/dispatcher/state_purchase_view/4818618" TargetMode="External"/><Relationship Id="rId121" Type="http://schemas.openxmlformats.org/officeDocument/2006/relationships/hyperlink" Target="https://my.zakupki.prom.ua/remote/dispatcher/state_purchase_view/4450813" TargetMode="External"/><Relationship Id="rId3" Type="http://schemas.openxmlformats.org/officeDocument/2006/relationships/hyperlink" Target="https://my.zakupki.prom.ua/remote/dispatcher/state_purchase_view/5218408" TargetMode="External"/><Relationship Id="rId12" Type="http://schemas.openxmlformats.org/officeDocument/2006/relationships/hyperlink" Target="https://my.zakupki.prom.ua/remote/dispatcher/state_purchase_view/3863197" TargetMode="External"/><Relationship Id="rId17" Type="http://schemas.openxmlformats.org/officeDocument/2006/relationships/hyperlink" Target="https://my.zakupki.prom.ua/remote/dispatcher/state_purchase_view/3579912" TargetMode="External"/><Relationship Id="rId25" Type="http://schemas.openxmlformats.org/officeDocument/2006/relationships/hyperlink" Target="https://my.zakupki.prom.ua/remote/dispatcher/state_purchase_view/3500077" TargetMode="External"/><Relationship Id="rId33" Type="http://schemas.openxmlformats.org/officeDocument/2006/relationships/hyperlink" Target="https://my.zakupki.prom.ua/remote/dispatcher/state_purchase_view/5078260" TargetMode="External"/><Relationship Id="rId38" Type="http://schemas.openxmlformats.org/officeDocument/2006/relationships/hyperlink" Target="https://my.zakupki.prom.ua/remote/dispatcher/state_purchase_view/2635872" TargetMode="External"/><Relationship Id="rId46" Type="http://schemas.openxmlformats.org/officeDocument/2006/relationships/hyperlink" Target="https://my.zakupki.prom.ua/remote/dispatcher/state_purchase_view/4465329" TargetMode="External"/><Relationship Id="rId59" Type="http://schemas.openxmlformats.org/officeDocument/2006/relationships/hyperlink" Target="https://my.zakupki.prom.ua/remote/dispatcher/state_purchase_view/4071247" TargetMode="External"/><Relationship Id="rId67" Type="http://schemas.openxmlformats.org/officeDocument/2006/relationships/hyperlink" Target="https://my.zakupki.prom.ua/remote/dispatcher/state_purchase_view/5045488" TargetMode="External"/><Relationship Id="rId103" Type="http://schemas.openxmlformats.org/officeDocument/2006/relationships/hyperlink" Target="https://my.zakupki.prom.ua/remote/dispatcher/state_purchase_view/3752370" TargetMode="External"/><Relationship Id="rId108" Type="http://schemas.openxmlformats.org/officeDocument/2006/relationships/hyperlink" Target="https://my.zakupki.prom.ua/remote/dispatcher/state_purchase_view/4361840" TargetMode="External"/><Relationship Id="rId116" Type="http://schemas.openxmlformats.org/officeDocument/2006/relationships/hyperlink" Target="https://my.zakupki.prom.ua/remote/dispatcher/state_purchase_view/2047169" TargetMode="External"/><Relationship Id="rId124" Type="http://schemas.openxmlformats.org/officeDocument/2006/relationships/hyperlink" Target="https://my.zakupki.prom.ua/remote/dispatcher/state_purchase_view/4558802" TargetMode="External"/><Relationship Id="rId20" Type="http://schemas.openxmlformats.org/officeDocument/2006/relationships/hyperlink" Target="https://my.zakupki.prom.ua/remote/dispatcher/state_purchase_view/1592237" TargetMode="External"/><Relationship Id="rId41" Type="http://schemas.openxmlformats.org/officeDocument/2006/relationships/hyperlink" Target="https://my.zakupki.prom.ua/remote/dispatcher/state_purchase_view/2768492" TargetMode="External"/><Relationship Id="rId54" Type="http://schemas.openxmlformats.org/officeDocument/2006/relationships/hyperlink" Target="https://my.zakupki.prom.ua/remote/dispatcher/state_purchase_view/2291259" TargetMode="External"/><Relationship Id="rId62" Type="http://schemas.openxmlformats.org/officeDocument/2006/relationships/hyperlink" Target="https://my.zakupki.prom.ua/remote/dispatcher/state_purchase_view/3984352" TargetMode="External"/><Relationship Id="rId70" Type="http://schemas.openxmlformats.org/officeDocument/2006/relationships/hyperlink" Target="https://auction.openprocurement.org/tenders/de0cefb087a245efa7a56027ebbff492" TargetMode="External"/><Relationship Id="rId75" Type="http://schemas.openxmlformats.org/officeDocument/2006/relationships/hyperlink" Target="https://my.zakupki.prom.ua/remote/dispatcher/state_purchase_view/4400912" TargetMode="External"/><Relationship Id="rId83" Type="http://schemas.openxmlformats.org/officeDocument/2006/relationships/hyperlink" Target="https://auction.openprocurement.org/tenders/ba42f06a4f944821b1d18008192133f3" TargetMode="External"/><Relationship Id="rId88" Type="http://schemas.openxmlformats.org/officeDocument/2006/relationships/hyperlink" Target="https://my.zakupki.prom.ua/remote/dispatcher/state_purchase_view/3023801" TargetMode="External"/><Relationship Id="rId91" Type="http://schemas.openxmlformats.org/officeDocument/2006/relationships/hyperlink" Target="https://my.zakupki.prom.ua/remote/dispatcher/state_purchase_view/2966128" TargetMode="External"/><Relationship Id="rId96" Type="http://schemas.openxmlformats.org/officeDocument/2006/relationships/hyperlink" Target="https://my.zakupki.prom.ua/remote/dispatcher/state_purchase_view/4856994" TargetMode="External"/><Relationship Id="rId111" Type="http://schemas.openxmlformats.org/officeDocument/2006/relationships/hyperlink" Target="https://my.zakupki.prom.ua/remote/dispatcher/state_purchase_view/2105993" TargetMode="External"/><Relationship Id="rId1" Type="http://schemas.openxmlformats.org/officeDocument/2006/relationships/hyperlink" Target="https://my.zakupki.prom.ua/remote/dispatcher/state_purchase_view/5217544" TargetMode="External"/><Relationship Id="rId6" Type="http://schemas.openxmlformats.org/officeDocument/2006/relationships/hyperlink" Target="https://my.zakupki.prom.ua/remote/dispatcher/state_purchase_view/5118249" TargetMode="External"/><Relationship Id="rId15" Type="http://schemas.openxmlformats.org/officeDocument/2006/relationships/hyperlink" Target="https://my.zakupki.prom.ua/remote/dispatcher/state_purchase_view/3754106" TargetMode="External"/><Relationship Id="rId23" Type="http://schemas.openxmlformats.org/officeDocument/2006/relationships/hyperlink" Target="https://my.zakupki.prom.ua/remote/dispatcher/state_purchase_view/1443491" TargetMode="External"/><Relationship Id="rId28" Type="http://schemas.openxmlformats.org/officeDocument/2006/relationships/hyperlink" Target="https://my.zakupki.prom.ua/remote/dispatcher/state_purchase_view/3281483" TargetMode="External"/><Relationship Id="rId36" Type="http://schemas.openxmlformats.org/officeDocument/2006/relationships/hyperlink" Target="https://my.zakupki.prom.ua/remote/dispatcher/state_purchase_view/2477372" TargetMode="External"/><Relationship Id="rId49" Type="http://schemas.openxmlformats.org/officeDocument/2006/relationships/hyperlink" Target="https://my.zakupki.prom.ua/remote/dispatcher/state_purchase_view/4484744" TargetMode="External"/><Relationship Id="rId57" Type="http://schemas.openxmlformats.org/officeDocument/2006/relationships/hyperlink" Target="https://my.zakupki.prom.ua/remote/dispatcher/state_purchase_view/4559824" TargetMode="External"/><Relationship Id="rId106" Type="http://schemas.openxmlformats.org/officeDocument/2006/relationships/hyperlink" Target="https://my.zakupki.prom.ua/remote/dispatcher/state_purchase_view/3545064" TargetMode="External"/><Relationship Id="rId114" Type="http://schemas.openxmlformats.org/officeDocument/2006/relationships/hyperlink" Target="https://my.zakupki.prom.ua/remote/dispatcher/state_purchase_view/2072674" TargetMode="External"/><Relationship Id="rId119" Type="http://schemas.openxmlformats.org/officeDocument/2006/relationships/hyperlink" Target="https://my.zakupki.prom.ua/remote/dispatcher/state_purchase_view/4423551" TargetMode="External"/><Relationship Id="rId10" Type="http://schemas.openxmlformats.org/officeDocument/2006/relationships/hyperlink" Target="https://my.zakupki.prom.ua/remote/dispatcher/state_purchase_view/3873859" TargetMode="External"/><Relationship Id="rId31" Type="http://schemas.openxmlformats.org/officeDocument/2006/relationships/hyperlink" Target="https://my.zakupki.prom.ua/remote/dispatcher/state_purchase_view/3093425" TargetMode="External"/><Relationship Id="rId44" Type="http://schemas.openxmlformats.org/officeDocument/2006/relationships/hyperlink" Target="https://my.zakupki.prom.ua/remote/dispatcher/state_purchase_view/5009443" TargetMode="External"/><Relationship Id="rId52" Type="http://schemas.openxmlformats.org/officeDocument/2006/relationships/hyperlink" Target="https://auction.openprocurement.org/tenders/2def5c86b5af44fa9581d610c1449178" TargetMode="External"/><Relationship Id="rId60" Type="http://schemas.openxmlformats.org/officeDocument/2006/relationships/hyperlink" Target="https://my.zakupki.prom.ua/remote/dispatcher/state_purchase_view/4078805" TargetMode="External"/><Relationship Id="rId65" Type="http://schemas.openxmlformats.org/officeDocument/2006/relationships/hyperlink" Target="https://my.zakupki.prom.ua/remote/dispatcher/state_purchase_view/5016043" TargetMode="External"/><Relationship Id="rId73" Type="http://schemas.openxmlformats.org/officeDocument/2006/relationships/hyperlink" Target="https://my.zakupki.prom.ua/remote/dispatcher/state_purchase_view/4390145" TargetMode="External"/><Relationship Id="rId78" Type="http://schemas.openxmlformats.org/officeDocument/2006/relationships/hyperlink" Target="https://auction.openprocurement.org/tenders/eecfac365b574efa88c54b4f61e67548" TargetMode="External"/><Relationship Id="rId81" Type="http://schemas.openxmlformats.org/officeDocument/2006/relationships/hyperlink" Target="https://auction.openprocurement.org/tenders/839e2a4c52654f989517e9cf5d03a73c" TargetMode="External"/><Relationship Id="rId86" Type="http://schemas.openxmlformats.org/officeDocument/2006/relationships/hyperlink" Target="https://my.zakupki.prom.ua/remote/dispatcher/state_purchase_view/3007577" TargetMode="External"/><Relationship Id="rId94" Type="http://schemas.openxmlformats.org/officeDocument/2006/relationships/hyperlink" Target="https://my.zakupki.prom.ua/remote/dispatcher/state_purchase_view/2779191" TargetMode="External"/><Relationship Id="rId99" Type="http://schemas.openxmlformats.org/officeDocument/2006/relationships/hyperlink" Target="https://my.zakupki.prom.ua/remote/dispatcher/state_purchase_view/4940835" TargetMode="External"/><Relationship Id="rId101" Type="http://schemas.openxmlformats.org/officeDocument/2006/relationships/hyperlink" Target="https://my.zakupki.prom.ua/remote/dispatcher/state_purchase_view/4889833" TargetMode="External"/><Relationship Id="rId122" Type="http://schemas.openxmlformats.org/officeDocument/2006/relationships/hyperlink" Target="https://my.zakupki.prom.ua/remote/dispatcher/state_purchase_view/4464689" TargetMode="External"/><Relationship Id="rId4" Type="http://schemas.openxmlformats.org/officeDocument/2006/relationships/hyperlink" Target="https://my.zakupki.prom.ua/remote/dispatcher/state_purchase_view/5217852" TargetMode="External"/><Relationship Id="rId9" Type="http://schemas.openxmlformats.org/officeDocument/2006/relationships/hyperlink" Target="https://my.zakupki.prom.ua/remote/dispatcher/state_purchase_view/3875440" TargetMode="External"/><Relationship Id="rId13" Type="http://schemas.openxmlformats.org/officeDocument/2006/relationships/hyperlink" Target="https://my.zakupki.prom.ua/remote/dispatcher/state_purchase_view/3758697" TargetMode="External"/><Relationship Id="rId18" Type="http://schemas.openxmlformats.org/officeDocument/2006/relationships/hyperlink" Target="https://my.zakupki.prom.ua/remote/dispatcher/state_purchase_view/3494881" TargetMode="External"/><Relationship Id="rId39" Type="http://schemas.openxmlformats.org/officeDocument/2006/relationships/hyperlink" Target="https://my.zakupki.prom.ua/remote/dispatcher/state_purchase_view/2506743" TargetMode="External"/><Relationship Id="rId109" Type="http://schemas.openxmlformats.org/officeDocument/2006/relationships/hyperlink" Target="https://my.zakupki.prom.ua/remote/dispatcher/state_purchase_view/1792918" TargetMode="External"/><Relationship Id="rId34" Type="http://schemas.openxmlformats.org/officeDocument/2006/relationships/hyperlink" Target="https://my.zakupki.prom.ua/remote/dispatcher/state_purchase_view/5109938" TargetMode="External"/><Relationship Id="rId50" Type="http://schemas.openxmlformats.org/officeDocument/2006/relationships/hyperlink" Target="https://my.zakupki.prom.ua/remote/dispatcher/state_purchase_view/1836794" TargetMode="External"/><Relationship Id="rId55" Type="http://schemas.openxmlformats.org/officeDocument/2006/relationships/hyperlink" Target="https://my.zakupki.prom.ua/remote/dispatcher/state_purchase_view/2690357" TargetMode="External"/><Relationship Id="rId76" Type="http://schemas.openxmlformats.org/officeDocument/2006/relationships/hyperlink" Target="https://my.zakupki.prom.ua/remote/dispatcher/state_purchase_view/4346795" TargetMode="External"/><Relationship Id="rId97" Type="http://schemas.openxmlformats.org/officeDocument/2006/relationships/hyperlink" Target="https://my.zakupki.prom.ua/remote/dispatcher/state_purchase_view/4819312" TargetMode="External"/><Relationship Id="rId104" Type="http://schemas.openxmlformats.org/officeDocument/2006/relationships/hyperlink" Target="https://my.zakupki.prom.ua/remote/dispatcher/state_purchase_view/3684386" TargetMode="External"/><Relationship Id="rId120" Type="http://schemas.openxmlformats.org/officeDocument/2006/relationships/hyperlink" Target="https://my.zakupki.prom.ua/remote/dispatcher/state_purchase_view/4450596" TargetMode="External"/><Relationship Id="rId7" Type="http://schemas.openxmlformats.org/officeDocument/2006/relationships/hyperlink" Target="https://my.zakupki.prom.ua/remote/dispatcher/state_purchase_view/3260956" TargetMode="External"/><Relationship Id="rId71" Type="http://schemas.openxmlformats.org/officeDocument/2006/relationships/hyperlink" Target="https://auction.openprocurement.org/tenders/a911e62b1d7243ed815a93d6aa814740" TargetMode="External"/><Relationship Id="rId92" Type="http://schemas.openxmlformats.org/officeDocument/2006/relationships/hyperlink" Target="https://my.zakupki.prom.ua/remote/dispatcher/state_purchase_view/2982424" TargetMode="External"/><Relationship Id="rId2" Type="http://schemas.openxmlformats.org/officeDocument/2006/relationships/hyperlink" Target="https://my.zakupki.prom.ua/remote/dispatcher/state_purchase_view/5216815" TargetMode="External"/><Relationship Id="rId29" Type="http://schemas.openxmlformats.org/officeDocument/2006/relationships/hyperlink" Target="https://my.zakupki.prom.ua/remote/dispatcher/state_purchase_view/3205749" TargetMode="External"/><Relationship Id="rId24" Type="http://schemas.openxmlformats.org/officeDocument/2006/relationships/hyperlink" Target="https://auction.openprocurement.org/tenders/30df523a5766479d93553f567997c46b" TargetMode="External"/><Relationship Id="rId40" Type="http://schemas.openxmlformats.org/officeDocument/2006/relationships/hyperlink" Target="https://my.zakupki.prom.ua/remote/dispatcher/state_purchase_view/2725950" TargetMode="External"/><Relationship Id="rId45" Type="http://schemas.openxmlformats.org/officeDocument/2006/relationships/hyperlink" Target="https://auction.openprocurement.org/tenders/9fbc8924d93b4c6195e368c545b7405f" TargetMode="External"/><Relationship Id="rId66" Type="http://schemas.openxmlformats.org/officeDocument/2006/relationships/hyperlink" Target="https://my.zakupki.prom.ua/remote/dispatcher/state_purchase_view/5043395" TargetMode="External"/><Relationship Id="rId87" Type="http://schemas.openxmlformats.org/officeDocument/2006/relationships/hyperlink" Target="https://my.zakupki.prom.ua/remote/dispatcher/state_purchase_view/3022983" TargetMode="External"/><Relationship Id="rId110" Type="http://schemas.openxmlformats.org/officeDocument/2006/relationships/hyperlink" Target="https://my.zakupki.prom.ua/remote/dispatcher/state_purchase_view/1809812" TargetMode="External"/><Relationship Id="rId115" Type="http://schemas.openxmlformats.org/officeDocument/2006/relationships/hyperlink" Target="https://my.zakupki.prom.ua/remote/dispatcher/state_purchase_view/197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tabSelected="1" workbookViewId="0">
      <pane ySplit="1" topLeftCell="A104" activePane="bottomLeft" state="frozen"/>
      <selection pane="bottomLeft" activeCell="A112" sqref="A112"/>
    </sheetView>
  </sheetViews>
  <sheetFormatPr defaultColWidth="11.42578125" defaultRowHeight="15"/>
  <cols>
    <col min="1" max="1" width="5"/>
    <col min="2" max="2" width="22.5703125" customWidth="1"/>
    <col min="3" max="5" width="35"/>
    <col min="6" max="6" width="21" customWidth="1"/>
    <col min="7" max="7" width="12.28515625" customWidth="1"/>
    <col min="8" max="10" width="5"/>
    <col min="11" max="11" width="10"/>
    <col min="12" max="12" width="25"/>
    <col min="13" max="13" width="10"/>
    <col min="14" max="15" width="15"/>
    <col min="16" max="16" width="20"/>
    <col min="17" max="17" width="15"/>
    <col min="18" max="18" width="10"/>
    <col min="19" max="19" width="20"/>
    <col min="20" max="20" width="15"/>
    <col min="21" max="21" width="20"/>
    <col min="22" max="22" width="13.28515625" customWidth="1"/>
    <col min="23" max="23" width="12.85546875" customWidth="1"/>
    <col min="24" max="24" width="9.5703125" customWidth="1"/>
    <col min="25" max="25" width="10"/>
    <col min="26" max="26" width="15"/>
    <col min="27" max="27" width="14" customWidth="1"/>
    <col min="28" max="29" width="15"/>
    <col min="30" max="30" width="20"/>
  </cols>
  <sheetData>
    <row r="1" spans="1:30" ht="102">
      <c r="A1" s="2" t="s">
        <v>474</v>
      </c>
      <c r="B1" s="21" t="s">
        <v>260</v>
      </c>
      <c r="C1" s="21" t="s">
        <v>455</v>
      </c>
      <c r="D1" s="21" t="s">
        <v>405</v>
      </c>
      <c r="E1" s="21" t="s">
        <v>371</v>
      </c>
      <c r="F1" s="21" t="s">
        <v>439</v>
      </c>
      <c r="G1" s="21" t="s">
        <v>258</v>
      </c>
      <c r="H1" s="21" t="s">
        <v>283</v>
      </c>
      <c r="I1" s="21" t="s">
        <v>284</v>
      </c>
      <c r="J1" s="21" t="s">
        <v>282</v>
      </c>
      <c r="K1" s="21" t="s">
        <v>322</v>
      </c>
      <c r="L1" s="21" t="s">
        <v>320</v>
      </c>
      <c r="M1" s="21" t="s">
        <v>376</v>
      </c>
      <c r="N1" s="21" t="s">
        <v>394</v>
      </c>
      <c r="O1" s="21" t="s">
        <v>417</v>
      </c>
      <c r="P1" s="21" t="s">
        <v>378</v>
      </c>
      <c r="Q1" s="21" t="s">
        <v>424</v>
      </c>
      <c r="R1" s="21" t="s">
        <v>2</v>
      </c>
      <c r="S1" s="21" t="s">
        <v>458</v>
      </c>
      <c r="T1" s="21" t="s">
        <v>259</v>
      </c>
      <c r="U1" s="21" t="s">
        <v>325</v>
      </c>
      <c r="V1" s="21" t="s">
        <v>375</v>
      </c>
      <c r="W1" s="21" t="s">
        <v>424</v>
      </c>
      <c r="X1" s="21" t="s">
        <v>2</v>
      </c>
      <c r="Y1" s="21" t="s">
        <v>400</v>
      </c>
      <c r="Z1" s="21" t="s">
        <v>321</v>
      </c>
      <c r="AA1" s="21" t="s">
        <v>387</v>
      </c>
      <c r="AB1" s="21" t="s">
        <v>425</v>
      </c>
      <c r="AC1" s="21" t="s">
        <v>323</v>
      </c>
      <c r="AD1" s="21" t="s">
        <v>416</v>
      </c>
    </row>
    <row r="2" spans="1:30" ht="38.25">
      <c r="A2" s="3">
        <v>1</v>
      </c>
      <c r="B2" s="22" t="str">
        <f>HYPERLINK("https://my.zakupki.prom.ua/remote/dispatcher/state_purchase_view/5218408", "UA-2017-12-27-000876-c")</f>
        <v>UA-2017-12-27-000876-c</v>
      </c>
      <c r="C2" s="23" t="s">
        <v>275</v>
      </c>
      <c r="D2" s="23" t="s">
        <v>275</v>
      </c>
      <c r="E2" s="23" t="s">
        <v>207</v>
      </c>
      <c r="F2" s="24" t="s">
        <v>330</v>
      </c>
      <c r="G2" s="25" t="s">
        <v>154</v>
      </c>
      <c r="H2" s="25" t="s">
        <v>61</v>
      </c>
      <c r="I2" s="25" t="s">
        <v>61</v>
      </c>
      <c r="J2" s="25" t="s">
        <v>61</v>
      </c>
      <c r="K2" s="26">
        <v>43096</v>
      </c>
      <c r="L2" s="25" t="s">
        <v>468</v>
      </c>
      <c r="M2" s="27">
        <v>1</v>
      </c>
      <c r="N2" s="28">
        <v>75000</v>
      </c>
      <c r="O2" s="28">
        <v>74999.850000000006</v>
      </c>
      <c r="P2" s="24"/>
      <c r="Q2" s="28">
        <v>0.14999999999417923</v>
      </c>
      <c r="R2" s="28">
        <v>1.9999999999223897E-6</v>
      </c>
      <c r="S2" s="24" t="s">
        <v>412</v>
      </c>
      <c r="T2" s="25" t="s">
        <v>145</v>
      </c>
      <c r="U2" s="24"/>
      <c r="V2" s="24" t="s">
        <v>47</v>
      </c>
      <c r="W2" s="28">
        <v>0.14999999999417923</v>
      </c>
      <c r="X2" s="28">
        <v>1.9999999999223897E-6</v>
      </c>
      <c r="Y2" s="29"/>
      <c r="Z2" s="30">
        <v>43096.486994987419</v>
      </c>
      <c r="AA2" s="25" t="s">
        <v>143</v>
      </c>
      <c r="AB2" s="28">
        <v>74999.850000000006</v>
      </c>
      <c r="AC2" s="30">
        <v>43100</v>
      </c>
      <c r="AD2" s="24"/>
    </row>
    <row r="3" spans="1:30" ht="51">
      <c r="A3" s="3">
        <v>2</v>
      </c>
      <c r="B3" s="4" t="str">
        <f>HYPERLINK("https://my.zakupki.prom.ua/remote/dispatcher/state_purchase_view/5217852", "UA-2017-12-27-000741-c")</f>
        <v>UA-2017-12-27-000741-c</v>
      </c>
      <c r="C3" s="10" t="s">
        <v>355</v>
      </c>
      <c r="D3" s="10" t="s">
        <v>355</v>
      </c>
      <c r="E3" s="10" t="s">
        <v>198</v>
      </c>
      <c r="F3" s="9" t="s">
        <v>330</v>
      </c>
      <c r="G3" s="5" t="s">
        <v>154</v>
      </c>
      <c r="H3" s="5" t="s">
        <v>61</v>
      </c>
      <c r="I3" s="5" t="s">
        <v>61</v>
      </c>
      <c r="J3" s="5" t="s">
        <v>61</v>
      </c>
      <c r="K3" s="6">
        <v>43096</v>
      </c>
      <c r="L3" s="5" t="s">
        <v>468</v>
      </c>
      <c r="M3" s="3">
        <v>1</v>
      </c>
      <c r="N3" s="7">
        <v>490319</v>
      </c>
      <c r="O3" s="7">
        <v>490319</v>
      </c>
      <c r="P3" s="9"/>
      <c r="Q3" s="5"/>
      <c r="R3" s="5"/>
      <c r="S3" s="9" t="s">
        <v>374</v>
      </c>
      <c r="T3" s="5" t="s">
        <v>85</v>
      </c>
      <c r="U3" s="9"/>
      <c r="V3" s="9" t="s">
        <v>31</v>
      </c>
      <c r="W3" s="5"/>
      <c r="X3" s="5"/>
      <c r="Y3" s="11"/>
      <c r="Z3" s="8">
        <v>43096.476180075857</v>
      </c>
      <c r="AA3" s="5" t="s">
        <v>142</v>
      </c>
      <c r="AB3" s="7">
        <v>490319</v>
      </c>
      <c r="AC3" s="8">
        <v>43100</v>
      </c>
      <c r="AD3" s="9"/>
    </row>
    <row r="4" spans="1:30" ht="51">
      <c r="A4" s="3">
        <v>3</v>
      </c>
      <c r="B4" s="4" t="str">
        <f>HYPERLINK("https://my.zakupki.prom.ua/remote/dispatcher/state_purchase_view/5217544", "UA-2017-12-27-000677-c")</f>
        <v>UA-2017-12-27-000677-c</v>
      </c>
      <c r="C4" s="10" t="s">
        <v>354</v>
      </c>
      <c r="D4" s="10" t="s">
        <v>354</v>
      </c>
      <c r="E4" s="10" t="s">
        <v>198</v>
      </c>
      <c r="F4" s="9" t="s">
        <v>330</v>
      </c>
      <c r="G4" s="5" t="s">
        <v>154</v>
      </c>
      <c r="H4" s="5" t="s">
        <v>61</v>
      </c>
      <c r="I4" s="5" t="s">
        <v>61</v>
      </c>
      <c r="J4" s="5" t="s">
        <v>61</v>
      </c>
      <c r="K4" s="6">
        <v>43096</v>
      </c>
      <c r="L4" s="5" t="s">
        <v>468</v>
      </c>
      <c r="M4" s="3">
        <v>1</v>
      </c>
      <c r="N4" s="7">
        <v>366681</v>
      </c>
      <c r="O4" s="7">
        <v>366681</v>
      </c>
      <c r="P4" s="9"/>
      <c r="Q4" s="5"/>
      <c r="R4" s="5"/>
      <c r="S4" s="9" t="s">
        <v>374</v>
      </c>
      <c r="T4" s="5" t="s">
        <v>85</v>
      </c>
      <c r="U4" s="9"/>
      <c r="V4" s="9" t="s">
        <v>31</v>
      </c>
      <c r="W4" s="5"/>
      <c r="X4" s="5"/>
      <c r="Y4" s="11"/>
      <c r="Z4" s="8">
        <v>43096.466348555594</v>
      </c>
      <c r="AA4" s="5" t="s">
        <v>141</v>
      </c>
      <c r="AB4" s="7">
        <v>366681</v>
      </c>
      <c r="AC4" s="8">
        <v>43100</v>
      </c>
      <c r="AD4" s="9"/>
    </row>
    <row r="5" spans="1:30" ht="63.75">
      <c r="A5" s="3">
        <v>4</v>
      </c>
      <c r="B5" s="4" t="str">
        <f>HYPERLINK("https://my.zakupki.prom.ua/remote/dispatcher/state_purchase_view/5216815", "UA-2017-12-27-000553-c")</f>
        <v>UA-2017-12-27-000553-c</v>
      </c>
      <c r="C5" s="10" t="s">
        <v>382</v>
      </c>
      <c r="D5" s="10" t="s">
        <v>382</v>
      </c>
      <c r="E5" s="10" t="s">
        <v>198</v>
      </c>
      <c r="F5" s="9" t="s">
        <v>330</v>
      </c>
      <c r="G5" s="5" t="s">
        <v>154</v>
      </c>
      <c r="H5" s="5" t="s">
        <v>61</v>
      </c>
      <c r="I5" s="5" t="s">
        <v>61</v>
      </c>
      <c r="J5" s="5" t="s">
        <v>61</v>
      </c>
      <c r="K5" s="6">
        <v>43096</v>
      </c>
      <c r="L5" s="5" t="s">
        <v>468</v>
      </c>
      <c r="M5" s="3">
        <v>1</v>
      </c>
      <c r="N5" s="7">
        <v>100000</v>
      </c>
      <c r="O5" s="7">
        <v>90853.54</v>
      </c>
      <c r="P5" s="9"/>
      <c r="Q5" s="7">
        <v>9146.4600000000064</v>
      </c>
      <c r="R5" s="7">
        <v>9.1464600000000063E-2</v>
      </c>
      <c r="S5" s="9" t="s">
        <v>454</v>
      </c>
      <c r="T5" s="5" t="s">
        <v>188</v>
      </c>
      <c r="U5" s="9"/>
      <c r="V5" s="9" t="s">
        <v>42</v>
      </c>
      <c r="W5" s="7">
        <v>9146.4600000000064</v>
      </c>
      <c r="X5" s="7">
        <v>9.1464600000000063E-2</v>
      </c>
      <c r="Y5" s="11"/>
      <c r="Z5" s="8">
        <v>43096.451957258301</v>
      </c>
      <c r="AA5" s="5" t="s">
        <v>65</v>
      </c>
      <c r="AB5" s="7">
        <v>90853.54</v>
      </c>
      <c r="AC5" s="8">
        <v>43100</v>
      </c>
      <c r="AD5" s="9"/>
    </row>
    <row r="6" spans="1:30" ht="51">
      <c r="A6" s="3">
        <v>5</v>
      </c>
      <c r="B6" s="4" t="str">
        <f>HYPERLINK("https://my.zakupki.prom.ua/remote/dispatcher/state_purchase_view/5216425", "UA-2017-12-27-000465-c")</f>
        <v>UA-2017-12-27-000465-c</v>
      </c>
      <c r="C6" s="10" t="s">
        <v>384</v>
      </c>
      <c r="D6" s="10" t="s">
        <v>384</v>
      </c>
      <c r="E6" s="10" t="s">
        <v>198</v>
      </c>
      <c r="F6" s="9" t="s">
        <v>330</v>
      </c>
      <c r="G6" s="5" t="s">
        <v>154</v>
      </c>
      <c r="H6" s="5" t="s">
        <v>61</v>
      </c>
      <c r="I6" s="5" t="s">
        <v>61</v>
      </c>
      <c r="J6" s="5" t="s">
        <v>61</v>
      </c>
      <c r="K6" s="6">
        <v>43096</v>
      </c>
      <c r="L6" s="5" t="s">
        <v>468</v>
      </c>
      <c r="M6" s="3">
        <v>1</v>
      </c>
      <c r="N6" s="7">
        <v>100000</v>
      </c>
      <c r="O6" s="7">
        <v>99113.54</v>
      </c>
      <c r="P6" s="9"/>
      <c r="Q6" s="7">
        <v>886.4600000000064</v>
      </c>
      <c r="R6" s="7">
        <v>8.8646000000000644E-3</v>
      </c>
      <c r="S6" s="9" t="s">
        <v>454</v>
      </c>
      <c r="T6" s="5" t="s">
        <v>188</v>
      </c>
      <c r="U6" s="9"/>
      <c r="V6" s="9" t="s">
        <v>42</v>
      </c>
      <c r="W6" s="7">
        <v>886.4600000000064</v>
      </c>
      <c r="X6" s="7">
        <v>8.8646000000000644E-3</v>
      </c>
      <c r="Y6" s="11"/>
      <c r="Z6" s="8">
        <v>43096.443593717835</v>
      </c>
      <c r="AA6" s="5" t="s">
        <v>64</v>
      </c>
      <c r="AB6" s="7">
        <v>99113.54</v>
      </c>
      <c r="AC6" s="8">
        <v>43100</v>
      </c>
      <c r="AD6" s="9"/>
    </row>
    <row r="7" spans="1:30" ht="51">
      <c r="A7" s="3">
        <v>6</v>
      </c>
      <c r="B7" s="4" t="str">
        <f>HYPERLINK("https://my.zakupki.prom.ua/remote/dispatcher/state_purchase_view/5118249", "UA-2017-12-20-002063-c")</f>
        <v>UA-2017-12-20-002063-c</v>
      </c>
      <c r="C7" s="10" t="s">
        <v>296</v>
      </c>
      <c r="D7" s="10" t="s">
        <v>362</v>
      </c>
      <c r="E7" s="10" t="s">
        <v>198</v>
      </c>
      <c r="F7" s="9" t="s">
        <v>330</v>
      </c>
      <c r="G7" s="5" t="s">
        <v>154</v>
      </c>
      <c r="H7" s="5" t="s">
        <v>61</v>
      </c>
      <c r="I7" s="5" t="s">
        <v>61</v>
      </c>
      <c r="J7" s="5" t="s">
        <v>61</v>
      </c>
      <c r="K7" s="6">
        <v>43089</v>
      </c>
      <c r="L7" s="5" t="s">
        <v>468</v>
      </c>
      <c r="M7" s="3">
        <v>1</v>
      </c>
      <c r="N7" s="7">
        <v>180000</v>
      </c>
      <c r="O7" s="7">
        <v>175836</v>
      </c>
      <c r="P7" s="9"/>
      <c r="Q7" s="7">
        <v>4164</v>
      </c>
      <c r="R7" s="7">
        <v>2.3133333333333332E-2</v>
      </c>
      <c r="S7" s="9" t="s">
        <v>450</v>
      </c>
      <c r="T7" s="5" t="s">
        <v>186</v>
      </c>
      <c r="U7" s="9"/>
      <c r="V7" s="9" t="s">
        <v>41</v>
      </c>
      <c r="W7" s="7">
        <v>4164</v>
      </c>
      <c r="X7" s="7">
        <v>2.3133333333333332E-2</v>
      </c>
      <c r="Y7" s="11"/>
      <c r="Z7" s="8">
        <v>43089.605433915938</v>
      </c>
      <c r="AA7" s="5" t="s">
        <v>135</v>
      </c>
      <c r="AB7" s="7">
        <v>175836</v>
      </c>
      <c r="AC7" s="8">
        <v>43100</v>
      </c>
      <c r="AD7" s="9"/>
    </row>
    <row r="8" spans="1:30" ht="38.25">
      <c r="A8" s="3">
        <v>7</v>
      </c>
      <c r="B8" s="4" t="str">
        <f>HYPERLINK("https://my.zakupki.prom.ua/remote/dispatcher/state_purchase_view/5110324", "UA-2017-12-20-001056-c")</f>
        <v>UA-2017-12-20-001056-c</v>
      </c>
      <c r="C8" s="10" t="s">
        <v>280</v>
      </c>
      <c r="D8" s="10" t="s">
        <v>280</v>
      </c>
      <c r="E8" s="10" t="s">
        <v>211</v>
      </c>
      <c r="F8" s="9" t="s">
        <v>330</v>
      </c>
      <c r="G8" s="5" t="s">
        <v>154</v>
      </c>
      <c r="H8" s="5" t="s">
        <v>61</v>
      </c>
      <c r="I8" s="5" t="s">
        <v>61</v>
      </c>
      <c r="J8" s="5" t="s">
        <v>61</v>
      </c>
      <c r="K8" s="6">
        <v>43089</v>
      </c>
      <c r="L8" s="5" t="s">
        <v>468</v>
      </c>
      <c r="M8" s="3">
        <v>1</v>
      </c>
      <c r="N8" s="7">
        <v>74511</v>
      </c>
      <c r="O8" s="7">
        <v>74454.47</v>
      </c>
      <c r="P8" s="9"/>
      <c r="Q8" s="7">
        <v>56.529999999998836</v>
      </c>
      <c r="R8" s="7">
        <v>7.5867992645379655E-4</v>
      </c>
      <c r="S8" s="9" t="s">
        <v>374</v>
      </c>
      <c r="T8" s="5" t="s">
        <v>85</v>
      </c>
      <c r="U8" s="9"/>
      <c r="V8" s="9" t="s">
        <v>31</v>
      </c>
      <c r="W8" s="7">
        <v>56.529999999998836</v>
      </c>
      <c r="X8" s="7">
        <v>7.5867992645379655E-4</v>
      </c>
      <c r="Y8" s="11"/>
      <c r="Z8" s="8">
        <v>43089.485160635035</v>
      </c>
      <c r="AA8" s="5" t="s">
        <v>134</v>
      </c>
      <c r="AB8" s="7">
        <v>74454.47</v>
      </c>
      <c r="AC8" s="8">
        <v>43100</v>
      </c>
      <c r="AD8" s="9"/>
    </row>
    <row r="9" spans="1:30" ht="51">
      <c r="A9" s="3">
        <v>8</v>
      </c>
      <c r="B9" s="4" t="str">
        <f>HYPERLINK("https://my.zakupki.prom.ua/remote/dispatcher/state_purchase_view/5109938", "UA-2017-12-20-000925-c")</f>
        <v>UA-2017-12-20-000925-c</v>
      </c>
      <c r="C9" s="10" t="s">
        <v>318</v>
      </c>
      <c r="D9" s="10" t="s">
        <v>363</v>
      </c>
      <c r="E9" s="10" t="s">
        <v>196</v>
      </c>
      <c r="F9" s="9" t="s">
        <v>330</v>
      </c>
      <c r="G9" s="5" t="s">
        <v>154</v>
      </c>
      <c r="H9" s="5" t="s">
        <v>61</v>
      </c>
      <c r="I9" s="5" t="s">
        <v>61</v>
      </c>
      <c r="J9" s="5" t="s">
        <v>61</v>
      </c>
      <c r="K9" s="6">
        <v>43089</v>
      </c>
      <c r="L9" s="5" t="s">
        <v>468</v>
      </c>
      <c r="M9" s="3">
        <v>1</v>
      </c>
      <c r="N9" s="7">
        <v>130146</v>
      </c>
      <c r="O9" s="7">
        <v>129492.1</v>
      </c>
      <c r="P9" s="9"/>
      <c r="Q9" s="7">
        <v>653.89999999999418</v>
      </c>
      <c r="R9" s="7">
        <v>5.0243572603076098E-3</v>
      </c>
      <c r="S9" s="9" t="s">
        <v>446</v>
      </c>
      <c r="T9" s="5" t="s">
        <v>176</v>
      </c>
      <c r="U9" s="9"/>
      <c r="V9" s="9" t="s">
        <v>37</v>
      </c>
      <c r="W9" s="7">
        <v>653.89999999999418</v>
      </c>
      <c r="X9" s="7">
        <v>5.0243572603076098E-3</v>
      </c>
      <c r="Y9" s="11"/>
      <c r="Z9" s="8">
        <v>43089.472837427908</v>
      </c>
      <c r="AA9" s="5" t="s">
        <v>133</v>
      </c>
      <c r="AB9" s="7">
        <v>129492.1</v>
      </c>
      <c r="AC9" s="8">
        <v>43100</v>
      </c>
      <c r="AD9" s="9"/>
    </row>
    <row r="10" spans="1:30" ht="38.25">
      <c r="A10" s="3">
        <v>9</v>
      </c>
      <c r="B10" s="4" t="str">
        <f>HYPERLINK("https://my.zakupki.prom.ua/remote/dispatcher/state_purchase_view/5078260", "UA-2017-12-18-002757-b")</f>
        <v>UA-2017-12-18-002757-b</v>
      </c>
      <c r="C10" s="10" t="s">
        <v>280</v>
      </c>
      <c r="D10" s="10" t="s">
        <v>280</v>
      </c>
      <c r="E10" s="10" t="s">
        <v>211</v>
      </c>
      <c r="F10" s="9" t="s">
        <v>330</v>
      </c>
      <c r="G10" s="5" t="s">
        <v>154</v>
      </c>
      <c r="H10" s="5" t="s">
        <v>61</v>
      </c>
      <c r="I10" s="5" t="s">
        <v>61</v>
      </c>
      <c r="J10" s="5" t="s">
        <v>61</v>
      </c>
      <c r="K10" s="6">
        <v>43087</v>
      </c>
      <c r="L10" s="5" t="s">
        <v>468</v>
      </c>
      <c r="M10" s="3">
        <v>1</v>
      </c>
      <c r="N10" s="7">
        <v>100000</v>
      </c>
      <c r="O10" s="7">
        <v>25488.84</v>
      </c>
      <c r="P10" s="9"/>
      <c r="Q10" s="7">
        <v>74511.16</v>
      </c>
      <c r="R10" s="7">
        <v>0.74511159999999999</v>
      </c>
      <c r="S10" s="9" t="s">
        <v>374</v>
      </c>
      <c r="T10" s="5" t="s">
        <v>85</v>
      </c>
      <c r="U10" s="9"/>
      <c r="V10" s="9" t="s">
        <v>31</v>
      </c>
      <c r="W10" s="7">
        <v>74511.16</v>
      </c>
      <c r="X10" s="7">
        <v>0.74511159999999999</v>
      </c>
      <c r="Y10" s="11"/>
      <c r="Z10" s="8">
        <v>43087.702207638416</v>
      </c>
      <c r="AA10" s="5" t="s">
        <v>131</v>
      </c>
      <c r="AB10" s="7">
        <v>25488.84</v>
      </c>
      <c r="AC10" s="8">
        <v>43100</v>
      </c>
      <c r="AD10" s="9"/>
    </row>
    <row r="11" spans="1:30" ht="38.25">
      <c r="A11" s="3">
        <v>10</v>
      </c>
      <c r="B11" s="4" t="str">
        <f>HYPERLINK("https://my.zakupki.prom.ua/remote/dispatcher/state_purchase_view/5077704", "UA-2017-12-18-002656-b")</f>
        <v>UA-2017-12-18-002656-b</v>
      </c>
      <c r="C11" s="10" t="s">
        <v>279</v>
      </c>
      <c r="D11" s="10" t="s">
        <v>279</v>
      </c>
      <c r="E11" s="10" t="s">
        <v>195</v>
      </c>
      <c r="F11" s="9" t="s">
        <v>330</v>
      </c>
      <c r="G11" s="5" t="s">
        <v>154</v>
      </c>
      <c r="H11" s="5" t="s">
        <v>61</v>
      </c>
      <c r="I11" s="5" t="s">
        <v>61</v>
      </c>
      <c r="J11" s="5" t="s">
        <v>61</v>
      </c>
      <c r="K11" s="6">
        <v>43087</v>
      </c>
      <c r="L11" s="5" t="s">
        <v>468</v>
      </c>
      <c r="M11" s="3">
        <v>1</v>
      </c>
      <c r="N11" s="7">
        <v>199000</v>
      </c>
      <c r="O11" s="7">
        <v>199000</v>
      </c>
      <c r="P11" s="9"/>
      <c r="Q11" s="5"/>
      <c r="R11" s="5"/>
      <c r="S11" s="9" t="s">
        <v>372</v>
      </c>
      <c r="T11" s="5" t="s">
        <v>163</v>
      </c>
      <c r="U11" s="9"/>
      <c r="V11" s="9" t="s">
        <v>30</v>
      </c>
      <c r="W11" s="5"/>
      <c r="X11" s="5"/>
      <c r="Y11" s="11"/>
      <c r="Z11" s="8">
        <v>43087.691821723762</v>
      </c>
      <c r="AA11" s="5" t="s">
        <v>130</v>
      </c>
      <c r="AB11" s="7">
        <v>199000</v>
      </c>
      <c r="AC11" s="8">
        <v>43100</v>
      </c>
      <c r="AD11" s="9"/>
    </row>
    <row r="12" spans="1:30" ht="63.75">
      <c r="A12" s="3">
        <v>11</v>
      </c>
      <c r="B12" s="4" t="str">
        <f>HYPERLINK("https://my.zakupki.prom.ua/remote/dispatcher/state_purchase_view/5047645", "UA-2017-12-15-003666-b")</f>
        <v>UA-2017-12-15-003666-b</v>
      </c>
      <c r="C12" s="10" t="s">
        <v>347</v>
      </c>
      <c r="D12" s="10" t="s">
        <v>347</v>
      </c>
      <c r="E12" s="10" t="s">
        <v>206</v>
      </c>
      <c r="F12" s="9" t="s">
        <v>330</v>
      </c>
      <c r="G12" s="5" t="s">
        <v>154</v>
      </c>
      <c r="H12" s="5" t="s">
        <v>61</v>
      </c>
      <c r="I12" s="5" t="s">
        <v>61</v>
      </c>
      <c r="J12" s="5" t="s">
        <v>61</v>
      </c>
      <c r="K12" s="6">
        <v>43084</v>
      </c>
      <c r="L12" s="5" t="s">
        <v>468</v>
      </c>
      <c r="M12" s="3">
        <v>1</v>
      </c>
      <c r="N12" s="7">
        <v>100000</v>
      </c>
      <c r="O12" s="7">
        <v>94480</v>
      </c>
      <c r="P12" s="9"/>
      <c r="Q12" s="7">
        <v>5520</v>
      </c>
      <c r="R12" s="7">
        <v>5.5199999999999999E-2</v>
      </c>
      <c r="S12" s="9" t="s">
        <v>372</v>
      </c>
      <c r="T12" s="5" t="s">
        <v>163</v>
      </c>
      <c r="U12" s="9"/>
      <c r="V12" s="9" t="s">
        <v>30</v>
      </c>
      <c r="W12" s="7">
        <v>5520</v>
      </c>
      <c r="X12" s="7">
        <v>5.5199999999999999E-2</v>
      </c>
      <c r="Y12" s="11"/>
      <c r="Z12" s="8">
        <v>43084.643342027557</v>
      </c>
      <c r="AA12" s="5" t="s">
        <v>128</v>
      </c>
      <c r="AB12" s="7">
        <v>94480</v>
      </c>
      <c r="AC12" s="8">
        <v>43100</v>
      </c>
      <c r="AD12" s="9"/>
    </row>
    <row r="13" spans="1:30" ht="51">
      <c r="A13" s="3">
        <v>12</v>
      </c>
      <c r="B13" s="4" t="str">
        <f>HYPERLINK("https://my.zakupki.prom.ua/remote/dispatcher/state_purchase_view/5045488", "UA-2017-12-15-003241-b")</f>
        <v>UA-2017-12-15-003241-b</v>
      </c>
      <c r="C13" s="10" t="s">
        <v>293</v>
      </c>
      <c r="D13" s="10" t="s">
        <v>357</v>
      </c>
      <c r="E13" s="10" t="s">
        <v>200</v>
      </c>
      <c r="F13" s="9" t="s">
        <v>330</v>
      </c>
      <c r="G13" s="5" t="s">
        <v>154</v>
      </c>
      <c r="H13" s="5" t="s">
        <v>61</v>
      </c>
      <c r="I13" s="5" t="s">
        <v>61</v>
      </c>
      <c r="J13" s="5" t="s">
        <v>61</v>
      </c>
      <c r="K13" s="6">
        <v>43084</v>
      </c>
      <c r="L13" s="5" t="s">
        <v>468</v>
      </c>
      <c r="M13" s="3">
        <v>1</v>
      </c>
      <c r="N13" s="7">
        <v>73000</v>
      </c>
      <c r="O13" s="7">
        <v>63582.67</v>
      </c>
      <c r="P13" s="9"/>
      <c r="Q13" s="7">
        <v>9417.3300000000017</v>
      </c>
      <c r="R13" s="7">
        <v>0.12900452054794523</v>
      </c>
      <c r="S13" s="9" t="s">
        <v>407</v>
      </c>
      <c r="T13" s="5" t="s">
        <v>170</v>
      </c>
      <c r="U13" s="9"/>
      <c r="V13" s="9" t="s">
        <v>34</v>
      </c>
      <c r="W13" s="7">
        <v>9417.3300000000017</v>
      </c>
      <c r="X13" s="7">
        <v>0.12900452054794523</v>
      </c>
      <c r="Y13" s="11"/>
      <c r="Z13" s="8">
        <v>43084.621562690969</v>
      </c>
      <c r="AA13" s="5" t="s">
        <v>127</v>
      </c>
      <c r="AB13" s="7">
        <v>63582.67</v>
      </c>
      <c r="AC13" s="8">
        <v>43100</v>
      </c>
      <c r="AD13" s="9"/>
    </row>
    <row r="14" spans="1:30" ht="38.25">
      <c r="A14" s="3">
        <v>13</v>
      </c>
      <c r="B14" s="4" t="str">
        <f>HYPERLINK("https://my.zakupki.prom.ua/remote/dispatcher/state_purchase_view/5043395", "UA-2017-12-15-002868-b")</f>
        <v>UA-2017-12-15-002868-b</v>
      </c>
      <c r="C14" s="10" t="s">
        <v>291</v>
      </c>
      <c r="D14" s="10" t="s">
        <v>343</v>
      </c>
      <c r="E14" s="10" t="s">
        <v>200</v>
      </c>
      <c r="F14" s="9" t="s">
        <v>330</v>
      </c>
      <c r="G14" s="5" t="s">
        <v>154</v>
      </c>
      <c r="H14" s="5" t="s">
        <v>61</v>
      </c>
      <c r="I14" s="5" t="s">
        <v>61</v>
      </c>
      <c r="J14" s="5" t="s">
        <v>61</v>
      </c>
      <c r="K14" s="6">
        <v>43084</v>
      </c>
      <c r="L14" s="5" t="s">
        <v>468</v>
      </c>
      <c r="M14" s="3">
        <v>1</v>
      </c>
      <c r="N14" s="7">
        <v>170000</v>
      </c>
      <c r="O14" s="7">
        <v>160629.1</v>
      </c>
      <c r="P14" s="9"/>
      <c r="Q14" s="7">
        <v>9370.8999999999942</v>
      </c>
      <c r="R14" s="7">
        <v>5.5122941176470555E-2</v>
      </c>
      <c r="S14" s="9" t="s">
        <v>407</v>
      </c>
      <c r="T14" s="5" t="s">
        <v>170</v>
      </c>
      <c r="U14" s="9"/>
      <c r="V14" s="9" t="s">
        <v>34</v>
      </c>
      <c r="W14" s="7">
        <v>9370.8999999999942</v>
      </c>
      <c r="X14" s="7">
        <v>5.5122941176470555E-2</v>
      </c>
      <c r="Y14" s="11"/>
      <c r="Z14" s="8">
        <v>43084.601745798471</v>
      </c>
      <c r="AA14" s="5" t="s">
        <v>126</v>
      </c>
      <c r="AB14" s="7">
        <v>160629.1</v>
      </c>
      <c r="AC14" s="8">
        <v>43100</v>
      </c>
      <c r="AD14" s="9"/>
    </row>
    <row r="15" spans="1:30" ht="51">
      <c r="A15" s="3">
        <v>14</v>
      </c>
      <c r="B15" s="4" t="str">
        <f>HYPERLINK("https://my.zakupki.prom.ua/remote/dispatcher/state_purchase_view/5016043", "UA-2017-12-14-002046-b")</f>
        <v>UA-2017-12-14-002046-b</v>
      </c>
      <c r="C15" s="10" t="s">
        <v>402</v>
      </c>
      <c r="D15" s="10" t="s">
        <v>402</v>
      </c>
      <c r="E15" s="10" t="s">
        <v>198</v>
      </c>
      <c r="F15" s="9" t="s">
        <v>330</v>
      </c>
      <c r="G15" s="5" t="s">
        <v>154</v>
      </c>
      <c r="H15" s="5" t="s">
        <v>61</v>
      </c>
      <c r="I15" s="5" t="s">
        <v>61</v>
      </c>
      <c r="J15" s="5" t="s">
        <v>61</v>
      </c>
      <c r="K15" s="6">
        <v>43083</v>
      </c>
      <c r="L15" s="5" t="s">
        <v>468</v>
      </c>
      <c r="M15" s="3">
        <v>1</v>
      </c>
      <c r="N15" s="7">
        <v>199000</v>
      </c>
      <c r="O15" s="7">
        <v>198991.16</v>
      </c>
      <c r="P15" s="9"/>
      <c r="Q15" s="7">
        <v>8.8399999999965075</v>
      </c>
      <c r="R15" s="7">
        <v>4.4422110552746268E-5</v>
      </c>
      <c r="S15" s="9" t="s">
        <v>374</v>
      </c>
      <c r="T15" s="5" t="s">
        <v>85</v>
      </c>
      <c r="U15" s="9"/>
      <c r="V15" s="9" t="s">
        <v>31</v>
      </c>
      <c r="W15" s="7">
        <v>8.8399999999965075</v>
      </c>
      <c r="X15" s="7">
        <v>4.4422110552746268E-5</v>
      </c>
      <c r="Y15" s="11"/>
      <c r="Z15" s="8">
        <v>43083.617696096582</v>
      </c>
      <c r="AA15" s="5" t="s">
        <v>123</v>
      </c>
      <c r="AB15" s="7">
        <v>198991.16</v>
      </c>
      <c r="AC15" s="8">
        <v>43100</v>
      </c>
      <c r="AD15" s="9"/>
    </row>
    <row r="16" spans="1:30" ht="51">
      <c r="A16" s="3">
        <v>15</v>
      </c>
      <c r="B16" s="4" t="str">
        <f>HYPERLINK("https://my.zakupki.prom.ua/remote/dispatcher/state_purchase_view/5009443", "UA-2017-12-14-001033-b")</f>
        <v>UA-2017-12-14-001033-b</v>
      </c>
      <c r="C16" s="10" t="s">
        <v>300</v>
      </c>
      <c r="D16" s="10" t="s">
        <v>363</v>
      </c>
      <c r="E16" s="10" t="s">
        <v>196</v>
      </c>
      <c r="F16" s="9" t="s">
        <v>330</v>
      </c>
      <c r="G16" s="5" t="s">
        <v>154</v>
      </c>
      <c r="H16" s="5" t="s">
        <v>61</v>
      </c>
      <c r="I16" s="5" t="s">
        <v>61</v>
      </c>
      <c r="J16" s="5" t="s">
        <v>61</v>
      </c>
      <c r="K16" s="6">
        <v>43083</v>
      </c>
      <c r="L16" s="5" t="s">
        <v>468</v>
      </c>
      <c r="M16" s="3">
        <v>1</v>
      </c>
      <c r="N16" s="7">
        <v>199000</v>
      </c>
      <c r="O16" s="7">
        <v>68853.600000000006</v>
      </c>
      <c r="P16" s="9"/>
      <c r="Q16" s="7">
        <v>130146.4</v>
      </c>
      <c r="R16" s="7">
        <v>0.65400201005025127</v>
      </c>
      <c r="S16" s="9" t="s">
        <v>466</v>
      </c>
      <c r="T16" s="5" t="s">
        <v>66</v>
      </c>
      <c r="U16" s="9"/>
      <c r="V16" s="9" t="s">
        <v>40</v>
      </c>
      <c r="W16" s="7">
        <v>130146.4</v>
      </c>
      <c r="X16" s="7">
        <v>0.65400201005025127</v>
      </c>
      <c r="Y16" s="11"/>
      <c r="Z16" s="8">
        <v>43083.490083265548</v>
      </c>
      <c r="AA16" s="5" t="s">
        <v>122</v>
      </c>
      <c r="AB16" s="7">
        <v>68853.600000000006</v>
      </c>
      <c r="AC16" s="8">
        <v>43100</v>
      </c>
      <c r="AD16" s="9"/>
    </row>
    <row r="17" spans="1:30" ht="51">
      <c r="A17" s="3">
        <v>16</v>
      </c>
      <c r="B17" s="4" t="str">
        <f>HYPERLINK("https://my.zakupki.prom.ua/remote/dispatcher/state_purchase_view/4987475", "UA-2017-12-13-001069-c")</f>
        <v>UA-2017-12-13-001069-c</v>
      </c>
      <c r="C17" s="10" t="s">
        <v>346</v>
      </c>
      <c r="D17" s="10" t="s">
        <v>346</v>
      </c>
      <c r="E17" s="10" t="s">
        <v>206</v>
      </c>
      <c r="F17" s="9" t="s">
        <v>330</v>
      </c>
      <c r="G17" s="5" t="s">
        <v>154</v>
      </c>
      <c r="H17" s="5" t="s">
        <v>61</v>
      </c>
      <c r="I17" s="5" t="s">
        <v>61</v>
      </c>
      <c r="J17" s="5" t="s">
        <v>61</v>
      </c>
      <c r="K17" s="6">
        <v>43082</v>
      </c>
      <c r="L17" s="5" t="s">
        <v>468</v>
      </c>
      <c r="M17" s="3">
        <v>1</v>
      </c>
      <c r="N17" s="7">
        <v>299000</v>
      </c>
      <c r="O17" s="7">
        <v>291628.40000000002</v>
      </c>
      <c r="P17" s="9"/>
      <c r="Q17" s="7">
        <v>7371.5999999999767</v>
      </c>
      <c r="R17" s="7">
        <v>2.4654180602006612E-2</v>
      </c>
      <c r="S17" s="9" t="s">
        <v>372</v>
      </c>
      <c r="T17" s="5" t="s">
        <v>163</v>
      </c>
      <c r="U17" s="9"/>
      <c r="V17" s="9" t="s">
        <v>30</v>
      </c>
      <c r="W17" s="7">
        <v>7371.5999999999767</v>
      </c>
      <c r="X17" s="7">
        <v>2.4654180602006612E-2</v>
      </c>
      <c r="Y17" s="11"/>
      <c r="Z17" s="8">
        <v>43082.489984058564</v>
      </c>
      <c r="AA17" s="5" t="s">
        <v>119</v>
      </c>
      <c r="AB17" s="7">
        <v>291628.40000000002</v>
      </c>
      <c r="AC17" s="8">
        <v>43100</v>
      </c>
      <c r="AD17" s="9"/>
    </row>
    <row r="18" spans="1:30" ht="51">
      <c r="A18" s="3">
        <v>17</v>
      </c>
      <c r="B18" s="4" t="str">
        <f>HYPERLINK("https://my.zakupki.prom.ua/remote/dispatcher/state_purchase_view/4940835", "UA-2017-12-11-000792-c")</f>
        <v>UA-2017-12-11-000792-c</v>
      </c>
      <c r="C18" s="10" t="s">
        <v>348</v>
      </c>
      <c r="D18" s="10" t="s">
        <v>348</v>
      </c>
      <c r="E18" s="10" t="s">
        <v>206</v>
      </c>
      <c r="F18" s="9" t="s">
        <v>330</v>
      </c>
      <c r="G18" s="5" t="s">
        <v>154</v>
      </c>
      <c r="H18" s="5" t="s">
        <v>61</v>
      </c>
      <c r="I18" s="5" t="s">
        <v>61</v>
      </c>
      <c r="J18" s="5" t="s">
        <v>61</v>
      </c>
      <c r="K18" s="6">
        <v>43080</v>
      </c>
      <c r="L18" s="5" t="s">
        <v>468</v>
      </c>
      <c r="M18" s="3">
        <v>1</v>
      </c>
      <c r="N18" s="7">
        <v>120000</v>
      </c>
      <c r="O18" s="7">
        <v>118348</v>
      </c>
      <c r="P18" s="9"/>
      <c r="Q18" s="7">
        <v>1652</v>
      </c>
      <c r="R18" s="7">
        <v>1.3766666666666667E-2</v>
      </c>
      <c r="S18" s="9" t="s">
        <v>462</v>
      </c>
      <c r="T18" s="5" t="s">
        <v>147</v>
      </c>
      <c r="U18" s="9"/>
      <c r="V18" s="9" t="s">
        <v>53</v>
      </c>
      <c r="W18" s="7">
        <v>1652</v>
      </c>
      <c r="X18" s="7">
        <v>1.3766666666666667E-2</v>
      </c>
      <c r="Y18" s="11"/>
      <c r="Z18" s="8">
        <v>43080.497644149931</v>
      </c>
      <c r="AA18" s="5" t="s">
        <v>117</v>
      </c>
      <c r="AB18" s="7">
        <v>118348</v>
      </c>
      <c r="AC18" s="8">
        <v>43100</v>
      </c>
      <c r="AD18" s="9"/>
    </row>
    <row r="19" spans="1:30" ht="63.75">
      <c r="A19" s="3">
        <v>18</v>
      </c>
      <c r="B19" s="4" t="str">
        <f>HYPERLINK("https://my.zakupki.prom.ua/remote/dispatcher/state_purchase_view/4916061", "UA-2017-12-08-000637-c")</f>
        <v>UA-2017-12-08-000637-c</v>
      </c>
      <c r="C19" s="10" t="s">
        <v>418</v>
      </c>
      <c r="D19" s="10" t="s">
        <v>418</v>
      </c>
      <c r="E19" s="10" t="s">
        <v>204</v>
      </c>
      <c r="F19" s="9" t="s">
        <v>330</v>
      </c>
      <c r="G19" s="5" t="s">
        <v>154</v>
      </c>
      <c r="H19" s="5" t="s">
        <v>61</v>
      </c>
      <c r="I19" s="5" t="s">
        <v>61</v>
      </c>
      <c r="J19" s="5" t="s">
        <v>61</v>
      </c>
      <c r="K19" s="6">
        <v>43077</v>
      </c>
      <c r="L19" s="5" t="s">
        <v>468</v>
      </c>
      <c r="M19" s="3">
        <v>1</v>
      </c>
      <c r="N19" s="7">
        <v>304587.25</v>
      </c>
      <c r="O19" s="7">
        <v>304587.25</v>
      </c>
      <c r="P19" s="9"/>
      <c r="Q19" s="5"/>
      <c r="R19" s="5"/>
      <c r="S19" s="9" t="s">
        <v>408</v>
      </c>
      <c r="T19" s="5" t="s">
        <v>184</v>
      </c>
      <c r="U19" s="9"/>
      <c r="V19" s="9" t="s">
        <v>51</v>
      </c>
      <c r="W19" s="5"/>
      <c r="X19" s="5"/>
      <c r="Y19" s="11"/>
      <c r="Z19" s="8">
        <v>43077.456921000987</v>
      </c>
      <c r="AA19" s="5" t="s">
        <v>116</v>
      </c>
      <c r="AB19" s="7">
        <v>304587.25</v>
      </c>
      <c r="AC19" s="8">
        <v>43100</v>
      </c>
      <c r="AD19" s="9"/>
    </row>
    <row r="20" spans="1:30" ht="38.25">
      <c r="A20" s="3">
        <v>19</v>
      </c>
      <c r="B20" s="4" t="str">
        <f>HYPERLINK("https://my.zakupki.prom.ua/remote/dispatcher/state_purchase_view/4889833", "UA-2017-12-06-004114-c")</f>
        <v>UA-2017-12-06-004114-c</v>
      </c>
      <c r="C20" s="10" t="s">
        <v>393</v>
      </c>
      <c r="D20" s="10" t="s">
        <v>393</v>
      </c>
      <c r="E20" s="10" t="s">
        <v>203</v>
      </c>
      <c r="F20" s="9" t="s">
        <v>330</v>
      </c>
      <c r="G20" s="5" t="s">
        <v>154</v>
      </c>
      <c r="H20" s="5" t="s">
        <v>61</v>
      </c>
      <c r="I20" s="5" t="s">
        <v>61</v>
      </c>
      <c r="J20" s="5" t="s">
        <v>61</v>
      </c>
      <c r="K20" s="6">
        <v>43075</v>
      </c>
      <c r="L20" s="5" t="s">
        <v>468</v>
      </c>
      <c r="M20" s="3">
        <v>1</v>
      </c>
      <c r="N20" s="7">
        <v>15000</v>
      </c>
      <c r="O20" s="7">
        <v>15000</v>
      </c>
      <c r="P20" s="9"/>
      <c r="Q20" s="5"/>
      <c r="R20" s="5"/>
      <c r="S20" s="9" t="s">
        <v>374</v>
      </c>
      <c r="T20" s="5" t="s">
        <v>85</v>
      </c>
      <c r="U20" s="9"/>
      <c r="V20" s="9" t="s">
        <v>31</v>
      </c>
      <c r="W20" s="5"/>
      <c r="X20" s="5"/>
      <c r="Y20" s="11"/>
      <c r="Z20" s="8">
        <v>43075.715982868591</v>
      </c>
      <c r="AA20" s="5" t="s">
        <v>115</v>
      </c>
      <c r="AB20" s="7">
        <v>15000</v>
      </c>
      <c r="AC20" s="8">
        <v>43100</v>
      </c>
      <c r="AD20" s="9"/>
    </row>
    <row r="21" spans="1:30" ht="89.25">
      <c r="A21" s="3">
        <v>20</v>
      </c>
      <c r="B21" s="4" t="str">
        <f>HYPERLINK("https://my.zakupki.prom.ua/remote/dispatcher/state_purchase_view/4859265", "UA-2017-12-05-001341-c")</f>
        <v>UA-2017-12-05-001341-c</v>
      </c>
      <c r="C21" s="10" t="s">
        <v>311</v>
      </c>
      <c r="D21" s="10" t="s">
        <v>265</v>
      </c>
      <c r="E21" s="10" t="s">
        <v>198</v>
      </c>
      <c r="F21" s="9" t="s">
        <v>330</v>
      </c>
      <c r="G21" s="5" t="s">
        <v>154</v>
      </c>
      <c r="H21" s="5" t="s">
        <v>61</v>
      </c>
      <c r="I21" s="5" t="s">
        <v>61</v>
      </c>
      <c r="J21" s="5" t="s">
        <v>61</v>
      </c>
      <c r="K21" s="6">
        <v>43074</v>
      </c>
      <c r="L21" s="5" t="s">
        <v>468</v>
      </c>
      <c r="M21" s="3">
        <v>1</v>
      </c>
      <c r="N21" s="7">
        <v>21279</v>
      </c>
      <c r="O21" s="7">
        <v>21279</v>
      </c>
      <c r="P21" s="9"/>
      <c r="Q21" s="5"/>
      <c r="R21" s="5"/>
      <c r="S21" s="9" t="s">
        <v>285</v>
      </c>
      <c r="T21" s="5" t="s">
        <v>62</v>
      </c>
      <c r="U21" s="9"/>
      <c r="V21" s="9" t="s">
        <v>26</v>
      </c>
      <c r="W21" s="5"/>
      <c r="X21" s="5"/>
      <c r="Y21" s="11"/>
      <c r="Z21" s="8">
        <v>43074.497038613612</v>
      </c>
      <c r="AA21" s="5" t="s">
        <v>114</v>
      </c>
      <c r="AB21" s="7">
        <v>21279</v>
      </c>
      <c r="AC21" s="8">
        <v>43100</v>
      </c>
      <c r="AD21" s="9"/>
    </row>
    <row r="22" spans="1:30" ht="63.75">
      <c r="A22" s="3">
        <v>21</v>
      </c>
      <c r="B22" s="4" t="str">
        <f>HYPERLINK("https://my.zakupki.prom.ua/remote/dispatcher/state_purchase_view/4856994", "UA-2017-12-05-000820-c")</f>
        <v>UA-2017-12-05-000820-c</v>
      </c>
      <c r="C22" s="10" t="s">
        <v>301</v>
      </c>
      <c r="D22" s="10" t="s">
        <v>263</v>
      </c>
      <c r="E22" s="10" t="s">
        <v>198</v>
      </c>
      <c r="F22" s="9" t="s">
        <v>330</v>
      </c>
      <c r="G22" s="5" t="s">
        <v>154</v>
      </c>
      <c r="H22" s="5" t="s">
        <v>61</v>
      </c>
      <c r="I22" s="5" t="s">
        <v>61</v>
      </c>
      <c r="J22" s="5" t="s">
        <v>61</v>
      </c>
      <c r="K22" s="6">
        <v>43074</v>
      </c>
      <c r="L22" s="5" t="s">
        <v>468</v>
      </c>
      <c r="M22" s="3">
        <v>1</v>
      </c>
      <c r="N22" s="7">
        <v>1497000</v>
      </c>
      <c r="O22" s="7">
        <v>1392475.2</v>
      </c>
      <c r="P22" s="9"/>
      <c r="Q22" s="7">
        <v>104524.80000000005</v>
      </c>
      <c r="R22" s="7">
        <v>6.9822845691382793E-2</v>
      </c>
      <c r="S22" s="9" t="s">
        <v>453</v>
      </c>
      <c r="T22" s="5" t="s">
        <v>152</v>
      </c>
      <c r="U22" s="9"/>
      <c r="V22" s="9" t="s">
        <v>28</v>
      </c>
      <c r="W22" s="7">
        <v>104524.80000000005</v>
      </c>
      <c r="X22" s="7">
        <v>6.9822845691382793E-2</v>
      </c>
      <c r="Y22" s="11"/>
      <c r="Z22" s="8">
        <v>43074.467424437949</v>
      </c>
      <c r="AA22" s="5" t="s">
        <v>113</v>
      </c>
      <c r="AB22" s="7">
        <v>1392475.2</v>
      </c>
      <c r="AC22" s="8">
        <v>43100</v>
      </c>
      <c r="AD22" s="9"/>
    </row>
    <row r="23" spans="1:30" ht="89.25">
      <c r="A23" s="3">
        <v>22</v>
      </c>
      <c r="B23" s="4" t="str">
        <f>HYPERLINK("https://my.zakupki.prom.ua/remote/dispatcher/state_purchase_view/4823231", "UA-2017-12-01-002968-c")</f>
        <v>UA-2017-12-01-002968-c</v>
      </c>
      <c r="C23" s="10" t="s">
        <v>313</v>
      </c>
      <c r="D23" s="10" t="s">
        <v>1</v>
      </c>
      <c r="E23" s="10" t="s">
        <v>199</v>
      </c>
      <c r="F23" s="9" t="s">
        <v>330</v>
      </c>
      <c r="G23" s="5" t="s">
        <v>154</v>
      </c>
      <c r="H23" s="5" t="s">
        <v>61</v>
      </c>
      <c r="I23" s="5" t="s">
        <v>61</v>
      </c>
      <c r="J23" s="5" t="s">
        <v>61</v>
      </c>
      <c r="K23" s="6">
        <v>43070</v>
      </c>
      <c r="L23" s="5" t="s">
        <v>468</v>
      </c>
      <c r="M23" s="3">
        <v>1</v>
      </c>
      <c r="N23" s="7">
        <v>20345</v>
      </c>
      <c r="O23" s="7">
        <v>20345</v>
      </c>
      <c r="P23" s="9"/>
      <c r="Q23" s="5"/>
      <c r="R23" s="5"/>
      <c r="S23" s="9" t="s">
        <v>286</v>
      </c>
      <c r="T23" s="5" t="s">
        <v>62</v>
      </c>
      <c r="U23" s="9"/>
      <c r="V23" s="9" t="s">
        <v>26</v>
      </c>
      <c r="W23" s="5"/>
      <c r="X23" s="5"/>
      <c r="Y23" s="11"/>
      <c r="Z23" s="8">
        <v>43070.655197979766</v>
      </c>
      <c r="AA23" s="5" t="s">
        <v>111</v>
      </c>
      <c r="AB23" s="7">
        <v>20345</v>
      </c>
      <c r="AC23" s="8">
        <v>43100</v>
      </c>
      <c r="AD23" s="9"/>
    </row>
    <row r="24" spans="1:30" ht="51">
      <c r="A24" s="3">
        <v>23</v>
      </c>
      <c r="B24" s="4" t="str">
        <f>HYPERLINK("https://my.zakupki.prom.ua/remote/dispatcher/state_purchase_view/4819312", "UA-2017-12-01-001499-c")</f>
        <v>UA-2017-12-01-001499-c</v>
      </c>
      <c r="C24" s="10" t="s">
        <v>308</v>
      </c>
      <c r="D24" s="10" t="s">
        <v>381</v>
      </c>
      <c r="E24" s="10" t="s">
        <v>199</v>
      </c>
      <c r="F24" s="9" t="s">
        <v>330</v>
      </c>
      <c r="G24" s="5" t="s">
        <v>154</v>
      </c>
      <c r="H24" s="5" t="s">
        <v>61</v>
      </c>
      <c r="I24" s="5" t="s">
        <v>61</v>
      </c>
      <c r="J24" s="5" t="s">
        <v>61</v>
      </c>
      <c r="K24" s="6">
        <v>43070</v>
      </c>
      <c r="L24" s="5" t="s">
        <v>468</v>
      </c>
      <c r="M24" s="3">
        <v>1</v>
      </c>
      <c r="N24" s="7">
        <v>1404000</v>
      </c>
      <c r="O24" s="7">
        <v>1310041</v>
      </c>
      <c r="P24" s="9"/>
      <c r="Q24" s="7">
        <v>93959</v>
      </c>
      <c r="R24" s="7">
        <v>6.6922364672364676E-2</v>
      </c>
      <c r="S24" s="9" t="s">
        <v>447</v>
      </c>
      <c r="T24" s="5" t="s">
        <v>183</v>
      </c>
      <c r="U24" s="9"/>
      <c r="V24" s="9" t="s">
        <v>57</v>
      </c>
      <c r="W24" s="7">
        <v>93959</v>
      </c>
      <c r="X24" s="7">
        <v>6.6922364672364676E-2</v>
      </c>
      <c r="Y24" s="11"/>
      <c r="Z24" s="8">
        <v>43070.562392372893</v>
      </c>
      <c r="AA24" s="5" t="s">
        <v>110</v>
      </c>
      <c r="AB24" s="7">
        <v>1310041</v>
      </c>
      <c r="AC24" s="8">
        <v>43100</v>
      </c>
      <c r="AD24" s="9"/>
    </row>
    <row r="25" spans="1:30" ht="165.75">
      <c r="A25" s="3">
        <v>24</v>
      </c>
      <c r="B25" s="4" t="str">
        <f>HYPERLINK("https://my.zakupki.prom.ua/remote/dispatcher/state_purchase_view/4818618", "UA-2017-12-01-000732-c")</f>
        <v>UA-2017-12-01-000732-c</v>
      </c>
      <c r="C25" s="10" t="s">
        <v>314</v>
      </c>
      <c r="D25" s="10" t="s">
        <v>385</v>
      </c>
      <c r="E25" s="10" t="s">
        <v>194</v>
      </c>
      <c r="F25" s="9" t="s">
        <v>287</v>
      </c>
      <c r="G25" s="5" t="s">
        <v>154</v>
      </c>
      <c r="H25" s="5" t="s">
        <v>69</v>
      </c>
      <c r="I25" s="5" t="s">
        <v>61</v>
      </c>
      <c r="J25" s="5" t="s">
        <v>61</v>
      </c>
      <c r="K25" s="6">
        <v>43070</v>
      </c>
      <c r="L25" s="5" t="s">
        <v>469</v>
      </c>
      <c r="M25" s="3">
        <v>3</v>
      </c>
      <c r="N25" s="7">
        <v>37277000</v>
      </c>
      <c r="O25" s="7">
        <v>34712100</v>
      </c>
      <c r="P25" s="9" t="s">
        <v>396</v>
      </c>
      <c r="Q25" s="7">
        <v>2564900</v>
      </c>
      <c r="R25" s="7">
        <v>6.880650266920621E-2</v>
      </c>
      <c r="S25" s="9"/>
      <c r="T25" s="5"/>
      <c r="U25" s="9"/>
      <c r="V25" s="9"/>
      <c r="W25" s="5"/>
      <c r="X25" s="5"/>
      <c r="Y25" s="11" t="str">
        <f>HYPERLINK("https://auction.openprocurement.org/tenders/de0cefb087a245efa7a56027ebbff492")</f>
        <v>https://auction.openprocurement.org/tenders/de0cefb087a245efa7a56027ebbff492</v>
      </c>
      <c r="Z25" s="8">
        <v>43130.715590128901</v>
      </c>
      <c r="AA25" s="5"/>
      <c r="AB25" s="5"/>
      <c r="AC25" s="5"/>
      <c r="AD25" s="9" t="s">
        <v>272</v>
      </c>
    </row>
    <row r="26" spans="1:30" ht="127.5">
      <c r="A26" s="3">
        <v>25</v>
      </c>
      <c r="B26" s="4" t="str">
        <f>HYPERLINK("https://my.zakupki.prom.ua/remote/dispatcher/state_purchase_view/4747223", "UA-2017-11-25-000106-b")</f>
        <v>UA-2017-11-25-000106-b</v>
      </c>
      <c r="C26" s="10" t="s">
        <v>314</v>
      </c>
      <c r="D26" s="10" t="s">
        <v>385</v>
      </c>
      <c r="E26" s="10" t="s">
        <v>194</v>
      </c>
      <c r="F26" s="9" t="s">
        <v>287</v>
      </c>
      <c r="G26" s="5" t="s">
        <v>154</v>
      </c>
      <c r="H26" s="5" t="s">
        <v>61</v>
      </c>
      <c r="I26" s="5" t="s">
        <v>61</v>
      </c>
      <c r="J26" s="5" t="s">
        <v>61</v>
      </c>
      <c r="K26" s="6">
        <v>43064</v>
      </c>
      <c r="L26" s="5" t="s">
        <v>469</v>
      </c>
      <c r="M26" s="3">
        <v>0</v>
      </c>
      <c r="N26" s="7">
        <v>37277000</v>
      </c>
      <c r="O26" s="5"/>
      <c r="P26" s="9"/>
      <c r="Q26" s="5"/>
      <c r="R26" s="5"/>
      <c r="S26" s="9"/>
      <c r="T26" s="5"/>
      <c r="U26" s="9"/>
      <c r="V26" s="9"/>
      <c r="W26" s="5"/>
      <c r="X26" s="5"/>
      <c r="Y26" s="11"/>
      <c r="Z26" s="8">
        <v>43070.406950490498</v>
      </c>
      <c r="AA26" s="5"/>
      <c r="AB26" s="5"/>
      <c r="AC26" s="5"/>
      <c r="AD26" s="9" t="s">
        <v>332</v>
      </c>
    </row>
    <row r="27" spans="1:30" ht="89.25">
      <c r="A27" s="3">
        <v>26</v>
      </c>
      <c r="B27" s="4" t="str">
        <f>HYPERLINK("https://my.zakupki.prom.ua/remote/dispatcher/state_purchase_view/4559824", "UA-2017-11-09-002723-c")</f>
        <v>UA-2017-11-09-002723-c</v>
      </c>
      <c r="C27" s="10" t="s">
        <v>401</v>
      </c>
      <c r="D27" s="10" t="s">
        <v>401</v>
      </c>
      <c r="E27" s="10" t="s">
        <v>220</v>
      </c>
      <c r="F27" s="9" t="s">
        <v>330</v>
      </c>
      <c r="G27" s="5" t="s">
        <v>154</v>
      </c>
      <c r="H27" s="5" t="s">
        <v>61</v>
      </c>
      <c r="I27" s="5" t="s">
        <v>61</v>
      </c>
      <c r="J27" s="5" t="s">
        <v>61</v>
      </c>
      <c r="K27" s="6">
        <v>43048</v>
      </c>
      <c r="L27" s="5" t="s">
        <v>468</v>
      </c>
      <c r="M27" s="3">
        <v>1</v>
      </c>
      <c r="N27" s="7">
        <v>100000</v>
      </c>
      <c r="O27" s="7">
        <v>95307</v>
      </c>
      <c r="P27" s="9"/>
      <c r="Q27" s="7">
        <v>4693</v>
      </c>
      <c r="R27" s="7">
        <v>4.6929999999999999E-2</v>
      </c>
      <c r="S27" s="9" t="s">
        <v>461</v>
      </c>
      <c r="T27" s="5" t="s">
        <v>121</v>
      </c>
      <c r="U27" s="9"/>
      <c r="V27" s="9" t="s">
        <v>36</v>
      </c>
      <c r="W27" s="7">
        <v>4693</v>
      </c>
      <c r="X27" s="7">
        <v>4.6929999999999999E-2</v>
      </c>
      <c r="Y27" s="11"/>
      <c r="Z27" s="8">
        <v>43048.679077242443</v>
      </c>
      <c r="AA27" s="5" t="s">
        <v>107</v>
      </c>
      <c r="AB27" s="7">
        <v>95307</v>
      </c>
      <c r="AC27" s="8">
        <v>43100</v>
      </c>
      <c r="AD27" s="9"/>
    </row>
    <row r="28" spans="1:30" ht="89.25">
      <c r="A28" s="3">
        <v>27</v>
      </c>
      <c r="B28" s="4" t="str">
        <f>HYPERLINK("https://my.zakupki.prom.ua/remote/dispatcher/state_purchase_view/4558802", "UA-2017-11-09-002517-c")</f>
        <v>UA-2017-11-09-002517-c</v>
      </c>
      <c r="C28" s="10" t="s">
        <v>310</v>
      </c>
      <c r="D28" s="10" t="s">
        <v>420</v>
      </c>
      <c r="E28" s="10" t="s">
        <v>212</v>
      </c>
      <c r="F28" s="9" t="s">
        <v>330</v>
      </c>
      <c r="G28" s="5" t="s">
        <v>154</v>
      </c>
      <c r="H28" s="5" t="s">
        <v>61</v>
      </c>
      <c r="I28" s="5" t="s">
        <v>61</v>
      </c>
      <c r="J28" s="5" t="s">
        <v>61</v>
      </c>
      <c r="K28" s="6">
        <v>43048</v>
      </c>
      <c r="L28" s="5" t="s">
        <v>468</v>
      </c>
      <c r="M28" s="3">
        <v>1</v>
      </c>
      <c r="N28" s="7">
        <v>100000</v>
      </c>
      <c r="O28" s="7">
        <v>94174</v>
      </c>
      <c r="P28" s="9"/>
      <c r="Q28" s="7">
        <v>5826</v>
      </c>
      <c r="R28" s="7">
        <v>5.8259999999999999E-2</v>
      </c>
      <c r="S28" s="9" t="s">
        <v>411</v>
      </c>
      <c r="T28" s="5" t="s">
        <v>138</v>
      </c>
      <c r="U28" s="9"/>
      <c r="V28" s="9" t="s">
        <v>54</v>
      </c>
      <c r="W28" s="7">
        <v>5826</v>
      </c>
      <c r="X28" s="7">
        <v>5.8259999999999999E-2</v>
      </c>
      <c r="Y28" s="11"/>
      <c r="Z28" s="8">
        <v>43048.656766402397</v>
      </c>
      <c r="AA28" s="5" t="s">
        <v>106</v>
      </c>
      <c r="AB28" s="7">
        <v>94174</v>
      </c>
      <c r="AC28" s="8">
        <v>43100</v>
      </c>
      <c r="AD28" s="9"/>
    </row>
    <row r="29" spans="1:30" ht="51">
      <c r="A29" s="3">
        <v>28</v>
      </c>
      <c r="B29" s="4" t="str">
        <f>HYPERLINK("https://my.zakupki.prom.ua/remote/dispatcher/state_purchase_view/4557506", "UA-2017-11-09-002241-c")</f>
        <v>UA-2017-11-09-002241-c</v>
      </c>
      <c r="C29" s="10" t="s">
        <v>306</v>
      </c>
      <c r="D29" s="10" t="s">
        <v>366</v>
      </c>
      <c r="E29" s="10" t="s">
        <v>196</v>
      </c>
      <c r="F29" s="9" t="s">
        <v>330</v>
      </c>
      <c r="G29" s="5" t="s">
        <v>154</v>
      </c>
      <c r="H29" s="5" t="s">
        <v>61</v>
      </c>
      <c r="I29" s="5" t="s">
        <v>61</v>
      </c>
      <c r="J29" s="5" t="s">
        <v>61</v>
      </c>
      <c r="K29" s="6">
        <v>43048</v>
      </c>
      <c r="L29" s="5" t="s">
        <v>468</v>
      </c>
      <c r="M29" s="3">
        <v>1</v>
      </c>
      <c r="N29" s="7">
        <v>123000</v>
      </c>
      <c r="O29" s="7">
        <v>123000</v>
      </c>
      <c r="P29" s="9"/>
      <c r="Q29" s="5"/>
      <c r="R29" s="5"/>
      <c r="S29" s="9" t="s">
        <v>460</v>
      </c>
      <c r="T29" s="5" t="s">
        <v>125</v>
      </c>
      <c r="U29" s="9"/>
      <c r="V29" s="9" t="s">
        <v>40</v>
      </c>
      <c r="W29" s="5"/>
      <c r="X29" s="5"/>
      <c r="Y29" s="11"/>
      <c r="Z29" s="8">
        <v>43048.632775378435</v>
      </c>
      <c r="AA29" s="5" t="s">
        <v>105</v>
      </c>
      <c r="AB29" s="7">
        <v>123000</v>
      </c>
      <c r="AC29" s="8">
        <v>43100</v>
      </c>
      <c r="AD29" s="9"/>
    </row>
    <row r="30" spans="1:30" ht="38.25">
      <c r="A30" s="3">
        <v>29</v>
      </c>
      <c r="B30" s="4" t="str">
        <f>HYPERLINK("https://my.zakupki.prom.ua/remote/dispatcher/state_purchase_view/4484744", "UA-2017-11-02-001926-a")</f>
        <v>UA-2017-11-02-001926-a</v>
      </c>
      <c r="C30" s="10" t="s">
        <v>404</v>
      </c>
      <c r="D30" s="10" t="s">
        <v>404</v>
      </c>
      <c r="E30" s="10" t="s">
        <v>213</v>
      </c>
      <c r="F30" s="9" t="s">
        <v>330</v>
      </c>
      <c r="G30" s="5" t="s">
        <v>154</v>
      </c>
      <c r="H30" s="5" t="s">
        <v>61</v>
      </c>
      <c r="I30" s="5" t="s">
        <v>61</v>
      </c>
      <c r="J30" s="5" t="s">
        <v>61</v>
      </c>
      <c r="K30" s="6">
        <v>43041</v>
      </c>
      <c r="L30" s="5" t="s">
        <v>468</v>
      </c>
      <c r="M30" s="3">
        <v>1</v>
      </c>
      <c r="N30" s="7">
        <v>9667.18</v>
      </c>
      <c r="O30" s="7">
        <v>9667.18</v>
      </c>
      <c r="P30" s="9"/>
      <c r="Q30" s="5"/>
      <c r="R30" s="5"/>
      <c r="S30" s="9" t="s">
        <v>374</v>
      </c>
      <c r="T30" s="5" t="s">
        <v>85</v>
      </c>
      <c r="U30" s="9"/>
      <c r="V30" s="9" t="s">
        <v>31</v>
      </c>
      <c r="W30" s="5"/>
      <c r="X30" s="5"/>
      <c r="Y30" s="11"/>
      <c r="Z30" s="8">
        <v>43041.622068558863</v>
      </c>
      <c r="AA30" s="5" t="s">
        <v>104</v>
      </c>
      <c r="AB30" s="7">
        <v>9667.18</v>
      </c>
      <c r="AC30" s="8">
        <v>43100</v>
      </c>
      <c r="AD30" s="9"/>
    </row>
    <row r="31" spans="1:30" ht="51">
      <c r="A31" s="3">
        <v>30</v>
      </c>
      <c r="B31" s="4" t="str">
        <f>HYPERLINK("https://my.zakupki.prom.ua/remote/dispatcher/state_purchase_view/4481269", "UA-2017-11-02-001059-a")</f>
        <v>UA-2017-11-02-001059-a</v>
      </c>
      <c r="C31" s="10" t="s">
        <v>306</v>
      </c>
      <c r="D31" s="10" t="s">
        <v>366</v>
      </c>
      <c r="E31" s="10" t="s">
        <v>196</v>
      </c>
      <c r="F31" s="9" t="s">
        <v>330</v>
      </c>
      <c r="G31" s="5" t="s">
        <v>154</v>
      </c>
      <c r="H31" s="5" t="s">
        <v>61</v>
      </c>
      <c r="I31" s="5" t="s">
        <v>61</v>
      </c>
      <c r="J31" s="5" t="s">
        <v>61</v>
      </c>
      <c r="K31" s="6">
        <v>43041</v>
      </c>
      <c r="L31" s="5" t="s">
        <v>468</v>
      </c>
      <c r="M31" s="3">
        <v>1</v>
      </c>
      <c r="N31" s="7">
        <v>44000</v>
      </c>
      <c r="O31" s="7">
        <v>44000</v>
      </c>
      <c r="P31" s="9"/>
      <c r="Q31" s="5"/>
      <c r="R31" s="5"/>
      <c r="S31" s="9" t="s">
        <v>460</v>
      </c>
      <c r="T31" s="5" t="s">
        <v>125</v>
      </c>
      <c r="U31" s="9"/>
      <c r="V31" s="9" t="s">
        <v>40</v>
      </c>
      <c r="W31" s="5"/>
      <c r="X31" s="5"/>
      <c r="Y31" s="11"/>
      <c r="Z31" s="8">
        <v>43041.500976858719</v>
      </c>
      <c r="AA31" s="5" t="s">
        <v>103</v>
      </c>
      <c r="AB31" s="7">
        <v>44000</v>
      </c>
      <c r="AC31" s="8">
        <v>43100</v>
      </c>
      <c r="AD31" s="9"/>
    </row>
    <row r="32" spans="1:30" ht="51">
      <c r="A32" s="3">
        <v>31</v>
      </c>
      <c r="B32" s="4" t="str">
        <f>HYPERLINK("https://my.zakupki.prom.ua/remote/dispatcher/state_purchase_view/4466728", "UA-2017-11-01-001065-a")</f>
        <v>UA-2017-11-01-001065-a</v>
      </c>
      <c r="C32" s="10" t="s">
        <v>326</v>
      </c>
      <c r="D32" s="10" t="s">
        <v>326</v>
      </c>
      <c r="E32" s="10" t="s">
        <v>210</v>
      </c>
      <c r="F32" s="9" t="s">
        <v>330</v>
      </c>
      <c r="G32" s="5" t="s">
        <v>154</v>
      </c>
      <c r="H32" s="5" t="s">
        <v>61</v>
      </c>
      <c r="I32" s="5" t="s">
        <v>61</v>
      </c>
      <c r="J32" s="5" t="s">
        <v>61</v>
      </c>
      <c r="K32" s="6">
        <v>43040</v>
      </c>
      <c r="L32" s="5" t="s">
        <v>468</v>
      </c>
      <c r="M32" s="3">
        <v>1</v>
      </c>
      <c r="N32" s="7">
        <v>260000</v>
      </c>
      <c r="O32" s="7">
        <v>245412.78</v>
      </c>
      <c r="P32" s="9"/>
      <c r="Q32" s="7">
        <v>14587.220000000001</v>
      </c>
      <c r="R32" s="7">
        <v>5.6104692307692314E-2</v>
      </c>
      <c r="S32" s="9" t="s">
        <v>463</v>
      </c>
      <c r="T32" s="5" t="s">
        <v>136</v>
      </c>
      <c r="U32" s="9"/>
      <c r="V32" s="9" t="s">
        <v>55</v>
      </c>
      <c r="W32" s="7">
        <v>14587.220000000001</v>
      </c>
      <c r="X32" s="7">
        <v>5.6104692307692314E-2</v>
      </c>
      <c r="Y32" s="11"/>
      <c r="Z32" s="8">
        <v>43040.503537842706</v>
      </c>
      <c r="AA32" s="5" t="s">
        <v>102</v>
      </c>
      <c r="AB32" s="7">
        <v>245412.78</v>
      </c>
      <c r="AC32" s="8">
        <v>43100</v>
      </c>
      <c r="AD32" s="9"/>
    </row>
    <row r="33" spans="1:30" ht="63.75">
      <c r="A33" s="3">
        <v>32</v>
      </c>
      <c r="B33" s="4" t="str">
        <f>HYPERLINK("https://my.zakupki.prom.ua/remote/dispatcher/state_purchase_view/4465329", "UA-2017-11-01-000698-a")</f>
        <v>UA-2017-11-01-000698-a</v>
      </c>
      <c r="C33" s="10" t="s">
        <v>305</v>
      </c>
      <c r="D33" s="10" t="s">
        <v>364</v>
      </c>
      <c r="E33" s="10" t="s">
        <v>196</v>
      </c>
      <c r="F33" s="9" t="s">
        <v>330</v>
      </c>
      <c r="G33" s="5" t="s">
        <v>154</v>
      </c>
      <c r="H33" s="5" t="s">
        <v>61</v>
      </c>
      <c r="I33" s="5" t="s">
        <v>61</v>
      </c>
      <c r="J33" s="5" t="s">
        <v>61</v>
      </c>
      <c r="K33" s="6">
        <v>43040</v>
      </c>
      <c r="L33" s="5" t="s">
        <v>468</v>
      </c>
      <c r="M33" s="3">
        <v>1</v>
      </c>
      <c r="N33" s="7">
        <v>30443.86</v>
      </c>
      <c r="O33" s="7">
        <v>30443.86</v>
      </c>
      <c r="P33" s="9"/>
      <c r="Q33" s="5"/>
      <c r="R33" s="5"/>
      <c r="S33" s="9" t="s">
        <v>464</v>
      </c>
      <c r="T33" s="5" t="s">
        <v>118</v>
      </c>
      <c r="U33" s="9"/>
      <c r="V33" s="9" t="s">
        <v>49</v>
      </c>
      <c r="W33" s="5"/>
      <c r="X33" s="5"/>
      <c r="Y33" s="11"/>
      <c r="Z33" s="8">
        <v>43040.472894864331</v>
      </c>
      <c r="AA33" s="5" t="s">
        <v>101</v>
      </c>
      <c r="AB33" s="7">
        <v>30443.86</v>
      </c>
      <c r="AC33" s="8">
        <v>43100</v>
      </c>
      <c r="AD33" s="9"/>
    </row>
    <row r="34" spans="1:30" ht="51">
      <c r="A34" s="3">
        <v>33</v>
      </c>
      <c r="B34" s="4" t="str">
        <f>HYPERLINK("https://my.zakupki.prom.ua/remote/dispatcher/state_purchase_view/4464689", "UA-2017-11-01-000545-a")</f>
        <v>UA-2017-11-01-000545-a</v>
      </c>
      <c r="C34" s="10" t="s">
        <v>304</v>
      </c>
      <c r="D34" s="10" t="s">
        <v>364</v>
      </c>
      <c r="E34" s="10" t="s">
        <v>196</v>
      </c>
      <c r="F34" s="9" t="s">
        <v>330</v>
      </c>
      <c r="G34" s="5" t="s">
        <v>154</v>
      </c>
      <c r="H34" s="5" t="s">
        <v>61</v>
      </c>
      <c r="I34" s="5" t="s">
        <v>61</v>
      </c>
      <c r="J34" s="5" t="s">
        <v>61</v>
      </c>
      <c r="K34" s="6">
        <v>43040</v>
      </c>
      <c r="L34" s="5" t="s">
        <v>468</v>
      </c>
      <c r="M34" s="3">
        <v>1</v>
      </c>
      <c r="N34" s="7">
        <v>41585.49</v>
      </c>
      <c r="O34" s="7">
        <v>41585.49</v>
      </c>
      <c r="P34" s="9"/>
      <c r="Q34" s="5"/>
      <c r="R34" s="5"/>
      <c r="S34" s="9" t="s">
        <v>464</v>
      </c>
      <c r="T34" s="5" t="s">
        <v>118</v>
      </c>
      <c r="U34" s="9"/>
      <c r="V34" s="9" t="s">
        <v>49</v>
      </c>
      <c r="W34" s="5"/>
      <c r="X34" s="5"/>
      <c r="Y34" s="11"/>
      <c r="Z34" s="8">
        <v>43040.441748836864</v>
      </c>
      <c r="AA34" s="5" t="s">
        <v>100</v>
      </c>
      <c r="AB34" s="7">
        <v>41585.49</v>
      </c>
      <c r="AC34" s="8">
        <v>43100</v>
      </c>
      <c r="AD34" s="9"/>
    </row>
    <row r="35" spans="1:30" ht="51">
      <c r="A35" s="3">
        <v>34</v>
      </c>
      <c r="B35" s="4" t="str">
        <f>HYPERLINK("https://my.zakupki.prom.ua/remote/dispatcher/state_purchase_view/4450813", "UA-2017-10-31-000329-a")</f>
        <v>UA-2017-10-31-000329-a</v>
      </c>
      <c r="C35" s="10" t="s">
        <v>328</v>
      </c>
      <c r="D35" s="10" t="s">
        <v>328</v>
      </c>
      <c r="E35" s="10" t="s">
        <v>191</v>
      </c>
      <c r="F35" s="9" t="s">
        <v>330</v>
      </c>
      <c r="G35" s="5" t="s">
        <v>154</v>
      </c>
      <c r="H35" s="5" t="s">
        <v>61</v>
      </c>
      <c r="I35" s="5" t="s">
        <v>61</v>
      </c>
      <c r="J35" s="5" t="s">
        <v>61</v>
      </c>
      <c r="K35" s="6">
        <v>43039</v>
      </c>
      <c r="L35" s="5" t="s">
        <v>468</v>
      </c>
      <c r="M35" s="3">
        <v>1</v>
      </c>
      <c r="N35" s="7">
        <v>200000</v>
      </c>
      <c r="O35" s="7">
        <v>198348</v>
      </c>
      <c r="P35" s="9"/>
      <c r="Q35" s="7">
        <v>1652</v>
      </c>
      <c r="R35" s="7">
        <v>8.26E-3</v>
      </c>
      <c r="S35" s="9" t="s">
        <v>413</v>
      </c>
      <c r="T35" s="5" t="s">
        <v>157</v>
      </c>
      <c r="U35" s="9"/>
      <c r="V35" s="9" t="s">
        <v>44</v>
      </c>
      <c r="W35" s="7">
        <v>1652</v>
      </c>
      <c r="X35" s="7">
        <v>8.26E-3</v>
      </c>
      <c r="Y35" s="11"/>
      <c r="Z35" s="8">
        <v>43039.42987408652</v>
      </c>
      <c r="AA35" s="5" t="s">
        <v>99</v>
      </c>
      <c r="AB35" s="7">
        <v>198348</v>
      </c>
      <c r="AC35" s="8">
        <v>43100</v>
      </c>
      <c r="AD35" s="9"/>
    </row>
    <row r="36" spans="1:30" ht="76.5">
      <c r="A36" s="3">
        <v>35</v>
      </c>
      <c r="B36" s="4" t="str">
        <f>HYPERLINK("https://my.zakupki.prom.ua/remote/dispatcher/state_purchase_view/4450596", "UA-2017-10-31-000204-a")</f>
        <v>UA-2017-10-31-000204-a</v>
      </c>
      <c r="C36" s="10" t="s">
        <v>302</v>
      </c>
      <c r="D36" s="10" t="s">
        <v>264</v>
      </c>
      <c r="E36" s="10" t="s">
        <v>198</v>
      </c>
      <c r="F36" s="9" t="s">
        <v>330</v>
      </c>
      <c r="G36" s="5" t="s">
        <v>154</v>
      </c>
      <c r="H36" s="5" t="s">
        <v>61</v>
      </c>
      <c r="I36" s="5" t="s">
        <v>61</v>
      </c>
      <c r="J36" s="5" t="s">
        <v>61</v>
      </c>
      <c r="K36" s="6">
        <v>43039</v>
      </c>
      <c r="L36" s="5" t="s">
        <v>468</v>
      </c>
      <c r="M36" s="3">
        <v>1</v>
      </c>
      <c r="N36" s="7">
        <v>79113.48</v>
      </c>
      <c r="O36" s="7">
        <v>79113.48</v>
      </c>
      <c r="P36" s="9"/>
      <c r="Q36" s="5"/>
      <c r="R36" s="5"/>
      <c r="S36" s="9" t="s">
        <v>442</v>
      </c>
      <c r="T36" s="5" t="s">
        <v>185</v>
      </c>
      <c r="U36" s="9"/>
      <c r="V36" s="9" t="s">
        <v>25</v>
      </c>
      <c r="W36" s="5"/>
      <c r="X36" s="5"/>
      <c r="Y36" s="11"/>
      <c r="Z36" s="8">
        <v>43039.411893984019</v>
      </c>
      <c r="AA36" s="5" t="s">
        <v>98</v>
      </c>
      <c r="AB36" s="7">
        <v>79113.48</v>
      </c>
      <c r="AC36" s="8">
        <v>43100</v>
      </c>
      <c r="AD36" s="9"/>
    </row>
    <row r="37" spans="1:30" ht="25.5">
      <c r="A37" s="3">
        <v>36</v>
      </c>
      <c r="B37" s="4" t="str">
        <f>HYPERLINK("https://my.zakupki.prom.ua/remote/dispatcher/state_purchase_view/4423551", "UA-2017-10-27-000215-c")</f>
        <v>UA-2017-10-27-000215-c</v>
      </c>
      <c r="C37" s="10" t="s">
        <v>404</v>
      </c>
      <c r="D37" s="10" t="s">
        <v>404</v>
      </c>
      <c r="E37" s="10" t="s">
        <v>213</v>
      </c>
      <c r="F37" s="9" t="s">
        <v>330</v>
      </c>
      <c r="G37" s="5" t="s">
        <v>154</v>
      </c>
      <c r="H37" s="5" t="s">
        <v>61</v>
      </c>
      <c r="I37" s="5" t="s">
        <v>61</v>
      </c>
      <c r="J37" s="5" t="s">
        <v>61</v>
      </c>
      <c r="K37" s="6">
        <v>43035</v>
      </c>
      <c r="L37" s="5" t="s">
        <v>468</v>
      </c>
      <c r="M37" s="3">
        <v>1</v>
      </c>
      <c r="N37" s="7">
        <v>30343.35</v>
      </c>
      <c r="O37" s="7">
        <v>30343.35</v>
      </c>
      <c r="P37" s="9"/>
      <c r="Q37" s="5"/>
      <c r="R37" s="5"/>
      <c r="S37" s="9" t="s">
        <v>423</v>
      </c>
      <c r="T37" s="5" t="s">
        <v>160</v>
      </c>
      <c r="U37" s="9"/>
      <c r="V37" s="9" t="s">
        <v>45</v>
      </c>
      <c r="W37" s="5"/>
      <c r="X37" s="5"/>
      <c r="Y37" s="11"/>
      <c r="Z37" s="8">
        <v>43035.420902191705</v>
      </c>
      <c r="AA37" s="5" t="s">
        <v>97</v>
      </c>
      <c r="AB37" s="7">
        <v>30343.35</v>
      </c>
      <c r="AC37" s="8">
        <v>43100</v>
      </c>
      <c r="AD37" s="9"/>
    </row>
    <row r="38" spans="1:30" ht="51">
      <c r="A38" s="3">
        <v>37</v>
      </c>
      <c r="B38" s="4" t="str">
        <f>HYPERLINK("https://my.zakupki.prom.ua/remote/dispatcher/state_purchase_view/4408555", "UA-2017-10-26-000241-c")</f>
        <v>UA-2017-10-26-000241-c</v>
      </c>
      <c r="C38" s="10" t="s">
        <v>359</v>
      </c>
      <c r="D38" s="10" t="s">
        <v>359</v>
      </c>
      <c r="E38" s="10" t="s">
        <v>198</v>
      </c>
      <c r="F38" s="9" t="s">
        <v>330</v>
      </c>
      <c r="G38" s="5" t="s">
        <v>154</v>
      </c>
      <c r="H38" s="5" t="s">
        <v>61</v>
      </c>
      <c r="I38" s="5" t="s">
        <v>61</v>
      </c>
      <c r="J38" s="5" t="s">
        <v>61</v>
      </c>
      <c r="K38" s="6">
        <v>43034</v>
      </c>
      <c r="L38" s="5" t="s">
        <v>468</v>
      </c>
      <c r="M38" s="3">
        <v>1</v>
      </c>
      <c r="N38" s="7">
        <v>153992</v>
      </c>
      <c r="O38" s="7">
        <v>150430.79999999999</v>
      </c>
      <c r="P38" s="9"/>
      <c r="Q38" s="7">
        <v>3561.2000000000116</v>
      </c>
      <c r="R38" s="7">
        <v>2.3125876668917942E-2</v>
      </c>
      <c r="S38" s="9" t="s">
        <v>440</v>
      </c>
      <c r="T38" s="5" t="s">
        <v>112</v>
      </c>
      <c r="U38" s="9"/>
      <c r="V38" s="9" t="s">
        <v>27</v>
      </c>
      <c r="W38" s="7">
        <v>3561.2000000000116</v>
      </c>
      <c r="X38" s="7">
        <v>2.3125876668917942E-2</v>
      </c>
      <c r="Y38" s="11"/>
      <c r="Z38" s="8">
        <v>43034.415340059968</v>
      </c>
      <c r="AA38" s="5" t="s">
        <v>96</v>
      </c>
      <c r="AB38" s="7">
        <v>150430.79999999999</v>
      </c>
      <c r="AC38" s="8">
        <v>43100</v>
      </c>
      <c r="AD38" s="9"/>
    </row>
    <row r="39" spans="1:30" ht="51">
      <c r="A39" s="3">
        <v>38</v>
      </c>
      <c r="B39" s="4" t="str">
        <f>HYPERLINK("https://my.zakupki.prom.ua/remote/dispatcher/state_purchase_view/4400912", "UA-2017-10-25-001378-c")</f>
        <v>UA-2017-10-25-001378-c</v>
      </c>
      <c r="C39" s="10" t="s">
        <v>349</v>
      </c>
      <c r="D39" s="10" t="s">
        <v>349</v>
      </c>
      <c r="E39" s="10" t="s">
        <v>212</v>
      </c>
      <c r="F39" s="9" t="s">
        <v>330</v>
      </c>
      <c r="G39" s="5" t="s">
        <v>154</v>
      </c>
      <c r="H39" s="5" t="s">
        <v>61</v>
      </c>
      <c r="I39" s="5" t="s">
        <v>61</v>
      </c>
      <c r="J39" s="5" t="s">
        <v>61</v>
      </c>
      <c r="K39" s="6">
        <v>43033</v>
      </c>
      <c r="L39" s="5" t="s">
        <v>468</v>
      </c>
      <c r="M39" s="3">
        <v>1</v>
      </c>
      <c r="N39" s="7">
        <v>100000</v>
      </c>
      <c r="O39" s="7">
        <v>97840</v>
      </c>
      <c r="P39" s="9"/>
      <c r="Q39" s="7">
        <v>2160</v>
      </c>
      <c r="R39" s="7">
        <v>2.1600000000000001E-2</v>
      </c>
      <c r="S39" s="9" t="s">
        <v>445</v>
      </c>
      <c r="T39" s="5" t="s">
        <v>153</v>
      </c>
      <c r="U39" s="9"/>
      <c r="V39" s="9" t="s">
        <v>29</v>
      </c>
      <c r="W39" s="7">
        <v>2160</v>
      </c>
      <c r="X39" s="7">
        <v>2.1600000000000001E-2</v>
      </c>
      <c r="Y39" s="11"/>
      <c r="Z39" s="8">
        <v>43033.599194248483</v>
      </c>
      <c r="AA39" s="5" t="s">
        <v>95</v>
      </c>
      <c r="AB39" s="7">
        <v>97840</v>
      </c>
      <c r="AC39" s="8">
        <v>43100</v>
      </c>
      <c r="AD39" s="9"/>
    </row>
    <row r="40" spans="1:30" ht="102">
      <c r="A40" s="3">
        <v>39</v>
      </c>
      <c r="B40" s="4" t="str">
        <f>HYPERLINK("https://my.zakupki.prom.ua/remote/dispatcher/state_purchase_view/4391448", "UA-2017-10-24-000040-c")</f>
        <v>UA-2017-10-24-000040-c</v>
      </c>
      <c r="C40" s="10" t="s">
        <v>289</v>
      </c>
      <c r="D40" s="10" t="s">
        <v>344</v>
      </c>
      <c r="E40" s="10" t="s">
        <v>198</v>
      </c>
      <c r="F40" s="9" t="s">
        <v>287</v>
      </c>
      <c r="G40" s="5" t="s">
        <v>154</v>
      </c>
      <c r="H40" s="5" t="s">
        <v>61</v>
      </c>
      <c r="I40" s="5" t="s">
        <v>61</v>
      </c>
      <c r="J40" s="5" t="s">
        <v>61</v>
      </c>
      <c r="K40" s="6">
        <v>43032</v>
      </c>
      <c r="L40" s="8">
        <v>43056.525995370372</v>
      </c>
      <c r="M40" s="3">
        <v>2</v>
      </c>
      <c r="N40" s="7">
        <v>38100390</v>
      </c>
      <c r="O40" s="7">
        <v>37900003.5</v>
      </c>
      <c r="P40" s="9" t="s">
        <v>431</v>
      </c>
      <c r="Q40" s="7">
        <v>200386.5</v>
      </c>
      <c r="R40" s="7">
        <v>5.2594343522467876E-3</v>
      </c>
      <c r="S40" s="9" t="s">
        <v>431</v>
      </c>
      <c r="T40" s="5" t="s">
        <v>158</v>
      </c>
      <c r="U40" s="9" t="s">
        <v>252</v>
      </c>
      <c r="V40" s="9" t="s">
        <v>48</v>
      </c>
      <c r="W40" s="7">
        <v>200386.5</v>
      </c>
      <c r="X40" s="7">
        <v>5.2594343522467876E-3</v>
      </c>
      <c r="Y40" s="11" t="str">
        <f>HYPERLINK("https://auction.openprocurement.org/tenders/eecfac365b574efa88c54b4f61e67548")</f>
        <v>https://auction.openprocurement.org/tenders/eecfac365b574efa88c54b4f61e67548</v>
      </c>
      <c r="Z40" s="8">
        <v>43068.570080811354</v>
      </c>
      <c r="AA40" s="5" t="s">
        <v>109</v>
      </c>
      <c r="AB40" s="7">
        <v>37900003.5</v>
      </c>
      <c r="AC40" s="8">
        <v>43100</v>
      </c>
      <c r="AD40" s="9"/>
    </row>
    <row r="41" spans="1:30" ht="63.75">
      <c r="A41" s="3">
        <v>40</v>
      </c>
      <c r="B41" s="4" t="str">
        <f>HYPERLINK("https://my.zakupki.prom.ua/remote/dispatcher/state_purchase_view/4390145", "UA-2017-10-24-003081-a")</f>
        <v>UA-2017-10-24-003081-a</v>
      </c>
      <c r="C41" s="10" t="s">
        <v>303</v>
      </c>
      <c r="D41" s="10" t="s">
        <v>351</v>
      </c>
      <c r="E41" s="10" t="s">
        <v>193</v>
      </c>
      <c r="F41" s="9" t="s">
        <v>330</v>
      </c>
      <c r="G41" s="5" t="s">
        <v>154</v>
      </c>
      <c r="H41" s="5" t="s">
        <v>61</v>
      </c>
      <c r="I41" s="5" t="s">
        <v>61</v>
      </c>
      <c r="J41" s="5" t="s">
        <v>61</v>
      </c>
      <c r="K41" s="6">
        <v>43032</v>
      </c>
      <c r="L41" s="5" t="s">
        <v>468</v>
      </c>
      <c r="M41" s="3">
        <v>1</v>
      </c>
      <c r="N41" s="7">
        <v>173125</v>
      </c>
      <c r="O41" s="7">
        <v>173125</v>
      </c>
      <c r="P41" s="9"/>
      <c r="Q41" s="5"/>
      <c r="R41" s="5"/>
      <c r="S41" s="9" t="s">
        <v>444</v>
      </c>
      <c r="T41" s="5" t="s">
        <v>172</v>
      </c>
      <c r="U41" s="9"/>
      <c r="V41" s="9" t="s">
        <v>39</v>
      </c>
      <c r="W41" s="5"/>
      <c r="X41" s="5"/>
      <c r="Y41" s="11"/>
      <c r="Z41" s="8">
        <v>43032.697307060531</v>
      </c>
      <c r="AA41" s="5" t="s">
        <v>94</v>
      </c>
      <c r="AB41" s="7">
        <v>173125</v>
      </c>
      <c r="AC41" s="8">
        <v>43100</v>
      </c>
      <c r="AD41" s="9"/>
    </row>
    <row r="42" spans="1:30" ht="51">
      <c r="A42" s="3">
        <v>41</v>
      </c>
      <c r="B42" s="4" t="str">
        <f>HYPERLINK("https://my.zakupki.prom.ua/remote/dispatcher/state_purchase_view/4364859", "UA-2017-10-23-000233-a")</f>
        <v>UA-2017-10-23-000233-a</v>
      </c>
      <c r="C42" s="10" t="s">
        <v>294</v>
      </c>
      <c r="D42" s="10" t="s">
        <v>358</v>
      </c>
      <c r="E42" s="10" t="s">
        <v>200</v>
      </c>
      <c r="F42" s="9" t="s">
        <v>330</v>
      </c>
      <c r="G42" s="5" t="s">
        <v>154</v>
      </c>
      <c r="H42" s="5" t="s">
        <v>61</v>
      </c>
      <c r="I42" s="5" t="s">
        <v>61</v>
      </c>
      <c r="J42" s="5" t="s">
        <v>61</v>
      </c>
      <c r="K42" s="6">
        <v>43031</v>
      </c>
      <c r="L42" s="5" t="s">
        <v>468</v>
      </c>
      <c r="M42" s="3">
        <v>1</v>
      </c>
      <c r="N42" s="7">
        <v>500000</v>
      </c>
      <c r="O42" s="7">
        <v>484320</v>
      </c>
      <c r="P42" s="9"/>
      <c r="Q42" s="7">
        <v>15680</v>
      </c>
      <c r="R42" s="7">
        <v>3.1359999999999999E-2</v>
      </c>
      <c r="S42" s="9" t="s">
        <v>410</v>
      </c>
      <c r="T42" s="5" t="s">
        <v>161</v>
      </c>
      <c r="U42" s="9"/>
      <c r="V42" s="9" t="s">
        <v>33</v>
      </c>
      <c r="W42" s="7">
        <v>15680</v>
      </c>
      <c r="X42" s="7">
        <v>3.1359999999999999E-2</v>
      </c>
      <c r="Y42" s="11"/>
      <c r="Z42" s="8">
        <v>43031.431220857288</v>
      </c>
      <c r="AA42" s="5" t="s">
        <v>92</v>
      </c>
      <c r="AB42" s="7">
        <v>484320</v>
      </c>
      <c r="AC42" s="8">
        <v>43100</v>
      </c>
      <c r="AD42" s="9"/>
    </row>
    <row r="43" spans="1:30" ht="102">
      <c r="A43" s="3">
        <v>42</v>
      </c>
      <c r="B43" s="4" t="str">
        <f>HYPERLINK("https://my.zakupki.prom.ua/remote/dispatcher/state_purchase_view/4361840", "UA-2017-10-20-002463-a")</f>
        <v>UA-2017-10-20-002463-a</v>
      </c>
      <c r="C43" s="10" t="s">
        <v>292</v>
      </c>
      <c r="D43" s="10" t="s">
        <v>353</v>
      </c>
      <c r="E43" s="10" t="s">
        <v>198</v>
      </c>
      <c r="F43" s="9" t="s">
        <v>287</v>
      </c>
      <c r="G43" s="5" t="s">
        <v>154</v>
      </c>
      <c r="H43" s="5" t="s">
        <v>61</v>
      </c>
      <c r="I43" s="5" t="s">
        <v>61</v>
      </c>
      <c r="J43" s="5" t="s">
        <v>61</v>
      </c>
      <c r="K43" s="6">
        <v>43028</v>
      </c>
      <c r="L43" s="8">
        <v>43045.567060185182</v>
      </c>
      <c r="M43" s="3">
        <v>3</v>
      </c>
      <c r="N43" s="7">
        <v>9880000</v>
      </c>
      <c r="O43" s="7">
        <v>9739999.6099999994</v>
      </c>
      <c r="P43" s="9" t="s">
        <v>431</v>
      </c>
      <c r="Q43" s="7">
        <v>140000.3900000006</v>
      </c>
      <c r="R43" s="7">
        <v>1.4170079959514231E-2</v>
      </c>
      <c r="S43" s="9" t="s">
        <v>431</v>
      </c>
      <c r="T43" s="5" t="s">
        <v>158</v>
      </c>
      <c r="U43" s="9" t="s">
        <v>252</v>
      </c>
      <c r="V43" s="9" t="s">
        <v>48</v>
      </c>
      <c r="W43" s="7">
        <v>140000.3900000006</v>
      </c>
      <c r="X43" s="7">
        <v>1.4170079959514231E-2</v>
      </c>
      <c r="Y43" s="11" t="str">
        <f>HYPERLINK("https://auction.openprocurement.org/tenders/469f4221060b426384c26fed3945dd78")</f>
        <v>https://auction.openprocurement.org/tenders/469f4221060b426384c26fed3945dd78</v>
      </c>
      <c r="Z43" s="8">
        <v>43060.719640030751</v>
      </c>
      <c r="AA43" s="5" t="s">
        <v>108</v>
      </c>
      <c r="AB43" s="7">
        <v>9739999.6099999994</v>
      </c>
      <c r="AC43" s="8">
        <v>43100</v>
      </c>
      <c r="AD43" s="9"/>
    </row>
    <row r="44" spans="1:30" ht="63.75">
      <c r="A44" s="3">
        <v>43</v>
      </c>
      <c r="B44" s="4" t="str">
        <f>HYPERLINK("https://my.zakupki.prom.ua/remote/dispatcher/state_purchase_view/4346795", "UA-2017-10-19-002462-a")</f>
        <v>UA-2017-10-19-002462-a</v>
      </c>
      <c r="C44" s="10" t="s">
        <v>365</v>
      </c>
      <c r="D44" s="10" t="s">
        <v>365</v>
      </c>
      <c r="E44" s="10" t="s">
        <v>196</v>
      </c>
      <c r="F44" s="9" t="s">
        <v>330</v>
      </c>
      <c r="G44" s="5" t="s">
        <v>154</v>
      </c>
      <c r="H44" s="5" t="s">
        <v>61</v>
      </c>
      <c r="I44" s="5" t="s">
        <v>61</v>
      </c>
      <c r="J44" s="5" t="s">
        <v>61</v>
      </c>
      <c r="K44" s="6">
        <v>43027</v>
      </c>
      <c r="L44" s="5" t="s">
        <v>468</v>
      </c>
      <c r="M44" s="3">
        <v>1</v>
      </c>
      <c r="N44" s="7">
        <v>155000</v>
      </c>
      <c r="O44" s="7">
        <v>115800</v>
      </c>
      <c r="P44" s="9"/>
      <c r="Q44" s="7">
        <v>39200</v>
      </c>
      <c r="R44" s="7">
        <v>0.25290322580645164</v>
      </c>
      <c r="S44" s="9" t="s">
        <v>444</v>
      </c>
      <c r="T44" s="5" t="s">
        <v>172</v>
      </c>
      <c r="U44" s="9"/>
      <c r="V44" s="9" t="s">
        <v>35</v>
      </c>
      <c r="W44" s="7">
        <v>39200</v>
      </c>
      <c r="X44" s="7">
        <v>0.25290322580645164</v>
      </c>
      <c r="Y44" s="11"/>
      <c r="Z44" s="8">
        <v>43027.729930516711</v>
      </c>
      <c r="AA44" s="5" t="s">
        <v>248</v>
      </c>
      <c r="AB44" s="7">
        <v>115800</v>
      </c>
      <c r="AC44" s="8">
        <v>43100</v>
      </c>
      <c r="AD44" s="9"/>
    </row>
    <row r="45" spans="1:30" ht="63.75">
      <c r="A45" s="3">
        <v>44</v>
      </c>
      <c r="B45" s="4" t="str">
        <f>HYPERLINK("https://my.zakupki.prom.ua/remote/dispatcher/state_purchase_view/4346529", "UA-2017-10-19-002410-a")</f>
        <v>UA-2017-10-19-002410-a</v>
      </c>
      <c r="C45" s="10" t="s">
        <v>364</v>
      </c>
      <c r="D45" s="10" t="s">
        <v>364</v>
      </c>
      <c r="E45" s="10" t="s">
        <v>196</v>
      </c>
      <c r="F45" s="9" t="s">
        <v>330</v>
      </c>
      <c r="G45" s="5" t="s">
        <v>154</v>
      </c>
      <c r="H45" s="5" t="s">
        <v>61</v>
      </c>
      <c r="I45" s="5" t="s">
        <v>61</v>
      </c>
      <c r="J45" s="5" t="s">
        <v>61</v>
      </c>
      <c r="K45" s="6">
        <v>43027</v>
      </c>
      <c r="L45" s="5" t="s">
        <v>468</v>
      </c>
      <c r="M45" s="3">
        <v>1</v>
      </c>
      <c r="N45" s="7">
        <v>165000</v>
      </c>
      <c r="O45" s="7">
        <v>112875</v>
      </c>
      <c r="P45" s="9"/>
      <c r="Q45" s="7">
        <v>52125</v>
      </c>
      <c r="R45" s="7">
        <v>0.31590909090909092</v>
      </c>
      <c r="S45" s="9" t="s">
        <v>444</v>
      </c>
      <c r="T45" s="5" t="s">
        <v>172</v>
      </c>
      <c r="U45" s="9"/>
      <c r="V45" s="9" t="s">
        <v>35</v>
      </c>
      <c r="W45" s="7">
        <v>52125</v>
      </c>
      <c r="X45" s="7">
        <v>0.31590909090909092</v>
      </c>
      <c r="Y45" s="11"/>
      <c r="Z45" s="8">
        <v>43027.723415418383</v>
      </c>
      <c r="AA45" s="5" t="s">
        <v>249</v>
      </c>
      <c r="AB45" s="7">
        <v>112875</v>
      </c>
      <c r="AC45" s="8">
        <v>43100</v>
      </c>
      <c r="AD45" s="9"/>
    </row>
    <row r="46" spans="1:30" ht="63.75">
      <c r="A46" s="3">
        <v>45</v>
      </c>
      <c r="B46" s="4" t="str">
        <f>HYPERLINK("https://my.zakupki.prom.ua/remote/dispatcher/state_purchase_view/4345537", "UA-2017-10-19-002238-a")</f>
        <v>UA-2017-10-19-002238-a</v>
      </c>
      <c r="C46" s="10" t="s">
        <v>365</v>
      </c>
      <c r="D46" s="10" t="s">
        <v>365</v>
      </c>
      <c r="E46" s="10" t="s">
        <v>196</v>
      </c>
      <c r="F46" s="9" t="s">
        <v>330</v>
      </c>
      <c r="G46" s="5" t="s">
        <v>154</v>
      </c>
      <c r="H46" s="5" t="s">
        <v>61</v>
      </c>
      <c r="I46" s="5" t="s">
        <v>61</v>
      </c>
      <c r="J46" s="5" t="s">
        <v>61</v>
      </c>
      <c r="K46" s="6">
        <v>43027</v>
      </c>
      <c r="L46" s="5" t="s">
        <v>468</v>
      </c>
      <c r="M46" s="3">
        <v>1</v>
      </c>
      <c r="N46" s="7">
        <v>165000</v>
      </c>
      <c r="O46" s="7">
        <v>112875</v>
      </c>
      <c r="P46" s="9"/>
      <c r="Q46" s="7">
        <v>52125</v>
      </c>
      <c r="R46" s="7">
        <v>0.31590909090909092</v>
      </c>
      <c r="S46" s="9" t="s">
        <v>444</v>
      </c>
      <c r="T46" s="5" t="s">
        <v>172</v>
      </c>
      <c r="U46" s="9"/>
      <c r="V46" s="9" t="s">
        <v>35</v>
      </c>
      <c r="W46" s="7">
        <v>52125</v>
      </c>
      <c r="X46" s="7">
        <v>0.31590909090909092</v>
      </c>
      <c r="Y46" s="11"/>
      <c r="Z46" s="8">
        <v>43027.699271624209</v>
      </c>
      <c r="AA46" s="5" t="s">
        <v>249</v>
      </c>
      <c r="AB46" s="7">
        <v>112875</v>
      </c>
      <c r="AC46" s="8">
        <v>43100</v>
      </c>
      <c r="AD46" s="9"/>
    </row>
    <row r="47" spans="1:30" ht="51">
      <c r="A47" s="3">
        <v>46</v>
      </c>
      <c r="B47" s="4" t="str">
        <f>HYPERLINK("https://my.zakupki.prom.ua/remote/dispatcher/state_purchase_view/4155897", "UA-2017-09-27-001231-a")</f>
        <v>UA-2017-09-27-001231-a</v>
      </c>
      <c r="C47" s="10" t="s">
        <v>295</v>
      </c>
      <c r="D47" s="10" t="s">
        <v>360</v>
      </c>
      <c r="E47" s="10" t="s">
        <v>200</v>
      </c>
      <c r="F47" s="9" t="s">
        <v>330</v>
      </c>
      <c r="G47" s="5" t="s">
        <v>154</v>
      </c>
      <c r="H47" s="5" t="s">
        <v>61</v>
      </c>
      <c r="I47" s="5" t="s">
        <v>61</v>
      </c>
      <c r="J47" s="5" t="s">
        <v>61</v>
      </c>
      <c r="K47" s="6">
        <v>43005</v>
      </c>
      <c r="L47" s="5" t="s">
        <v>468</v>
      </c>
      <c r="M47" s="3">
        <v>1</v>
      </c>
      <c r="N47" s="7">
        <v>200000</v>
      </c>
      <c r="O47" s="7">
        <v>196445.6</v>
      </c>
      <c r="P47" s="9"/>
      <c r="Q47" s="7">
        <v>3554.3999999999942</v>
      </c>
      <c r="R47" s="7">
        <v>1.7771999999999972E-2</v>
      </c>
      <c r="S47" s="9" t="s">
        <v>452</v>
      </c>
      <c r="T47" s="5" t="s">
        <v>174</v>
      </c>
      <c r="U47" s="9"/>
      <c r="V47" s="9" t="s">
        <v>32</v>
      </c>
      <c r="W47" s="7">
        <v>3554.3999999999942</v>
      </c>
      <c r="X47" s="7">
        <v>1.7771999999999972E-2</v>
      </c>
      <c r="Y47" s="11"/>
      <c r="Z47" s="8">
        <v>43005.608107293323</v>
      </c>
      <c r="AA47" s="5" t="s">
        <v>90</v>
      </c>
      <c r="AB47" s="7">
        <v>196445.6</v>
      </c>
      <c r="AC47" s="8">
        <v>43100</v>
      </c>
      <c r="AD47" s="9"/>
    </row>
    <row r="48" spans="1:30" ht="51">
      <c r="A48" s="3">
        <v>47</v>
      </c>
      <c r="B48" s="4" t="str">
        <f>HYPERLINK("https://my.zakupki.prom.ua/remote/dispatcher/state_purchase_view/4155395", "UA-2017-09-27-001118-a")</f>
        <v>UA-2017-09-27-001118-a</v>
      </c>
      <c r="C48" s="10" t="s">
        <v>290</v>
      </c>
      <c r="D48" s="10" t="s">
        <v>338</v>
      </c>
      <c r="E48" s="10" t="s">
        <v>200</v>
      </c>
      <c r="F48" s="9" t="s">
        <v>330</v>
      </c>
      <c r="G48" s="5" t="s">
        <v>154</v>
      </c>
      <c r="H48" s="5" t="s">
        <v>61</v>
      </c>
      <c r="I48" s="5" t="s">
        <v>61</v>
      </c>
      <c r="J48" s="5" t="s">
        <v>61</v>
      </c>
      <c r="K48" s="6">
        <v>43005</v>
      </c>
      <c r="L48" s="5" t="s">
        <v>468</v>
      </c>
      <c r="M48" s="3">
        <v>1</v>
      </c>
      <c r="N48" s="7">
        <v>1450000</v>
      </c>
      <c r="O48" s="7">
        <v>1414266</v>
      </c>
      <c r="P48" s="9"/>
      <c r="Q48" s="7">
        <v>35734</v>
      </c>
      <c r="R48" s="7">
        <v>2.4644137931034482E-2</v>
      </c>
      <c r="S48" s="9" t="s">
        <v>374</v>
      </c>
      <c r="T48" s="5" t="s">
        <v>85</v>
      </c>
      <c r="U48" s="9"/>
      <c r="V48" s="9" t="s">
        <v>31</v>
      </c>
      <c r="W48" s="7">
        <v>35734</v>
      </c>
      <c r="X48" s="7">
        <v>2.4644137931034482E-2</v>
      </c>
      <c r="Y48" s="11"/>
      <c r="Z48" s="8">
        <v>43005.591648778704</v>
      </c>
      <c r="AA48" s="5" t="s">
        <v>89</v>
      </c>
      <c r="AB48" s="7">
        <v>1414266</v>
      </c>
      <c r="AC48" s="8">
        <v>43100</v>
      </c>
      <c r="AD48" s="9"/>
    </row>
    <row r="49" spans="1:30" ht="51">
      <c r="A49" s="3">
        <v>48</v>
      </c>
      <c r="B49" s="4" t="str">
        <f>HYPERLINK("https://my.zakupki.prom.ua/remote/dispatcher/state_purchase_view/4078805", "UA-2017-09-19-001974-c")</f>
        <v>UA-2017-09-19-001974-c</v>
      </c>
      <c r="C49" s="10" t="s">
        <v>319</v>
      </c>
      <c r="D49" s="10" t="s">
        <v>367</v>
      </c>
      <c r="E49" s="10" t="s">
        <v>196</v>
      </c>
      <c r="F49" s="9" t="s">
        <v>330</v>
      </c>
      <c r="G49" s="5" t="s">
        <v>154</v>
      </c>
      <c r="H49" s="5" t="s">
        <v>61</v>
      </c>
      <c r="I49" s="5" t="s">
        <v>61</v>
      </c>
      <c r="J49" s="5" t="s">
        <v>61</v>
      </c>
      <c r="K49" s="6">
        <v>42997</v>
      </c>
      <c r="L49" s="5" t="s">
        <v>468</v>
      </c>
      <c r="M49" s="3">
        <v>1</v>
      </c>
      <c r="N49" s="7">
        <v>193224</v>
      </c>
      <c r="O49" s="7">
        <v>193200</v>
      </c>
      <c r="P49" s="9"/>
      <c r="Q49" s="7">
        <v>24</v>
      </c>
      <c r="R49" s="7">
        <v>1.2420817289777666E-4</v>
      </c>
      <c r="S49" s="9" t="s">
        <v>465</v>
      </c>
      <c r="T49" s="5" t="s">
        <v>156</v>
      </c>
      <c r="U49" s="9"/>
      <c r="V49" s="9" t="s">
        <v>58</v>
      </c>
      <c r="W49" s="7">
        <v>24</v>
      </c>
      <c r="X49" s="7">
        <v>1.2420817289777666E-4</v>
      </c>
      <c r="Y49" s="11"/>
      <c r="Z49" s="8">
        <v>42997.639259783173</v>
      </c>
      <c r="AA49" s="5" t="s">
        <v>88</v>
      </c>
      <c r="AB49" s="7">
        <v>193200</v>
      </c>
      <c r="AC49" s="8">
        <v>43100</v>
      </c>
      <c r="AD49" s="9"/>
    </row>
    <row r="50" spans="1:30" ht="38.25">
      <c r="A50" s="3">
        <v>49</v>
      </c>
      <c r="B50" s="4" t="str">
        <f>HYPERLINK("https://my.zakupki.prom.ua/remote/dispatcher/state_purchase_view/4071247", "UA-2017-09-19-000455-c")</f>
        <v>UA-2017-09-19-000455-c</v>
      </c>
      <c r="C50" s="10" t="s">
        <v>312</v>
      </c>
      <c r="D50" s="10" t="s">
        <v>0</v>
      </c>
      <c r="E50" s="10" t="s">
        <v>199</v>
      </c>
      <c r="F50" s="9" t="s">
        <v>330</v>
      </c>
      <c r="G50" s="5" t="s">
        <v>154</v>
      </c>
      <c r="H50" s="5" t="s">
        <v>61</v>
      </c>
      <c r="I50" s="5" t="s">
        <v>61</v>
      </c>
      <c r="J50" s="5" t="s">
        <v>61</v>
      </c>
      <c r="K50" s="6">
        <v>42997</v>
      </c>
      <c r="L50" s="5" t="s">
        <v>468</v>
      </c>
      <c r="M50" s="3">
        <v>1</v>
      </c>
      <c r="N50" s="7">
        <v>1400000</v>
      </c>
      <c r="O50" s="7">
        <v>1314068</v>
      </c>
      <c r="P50" s="9"/>
      <c r="Q50" s="7">
        <v>85932</v>
      </c>
      <c r="R50" s="7">
        <v>6.1379999999999997E-2</v>
      </c>
      <c r="S50" s="9" t="s">
        <v>428</v>
      </c>
      <c r="T50" s="5" t="s">
        <v>179</v>
      </c>
      <c r="U50" s="9"/>
      <c r="V50" s="9" t="s">
        <v>25</v>
      </c>
      <c r="W50" s="7">
        <v>85932</v>
      </c>
      <c r="X50" s="7">
        <v>6.1379999999999997E-2</v>
      </c>
      <c r="Y50" s="11"/>
      <c r="Z50" s="8">
        <v>42997.431412359838</v>
      </c>
      <c r="AA50" s="5" t="s">
        <v>87</v>
      </c>
      <c r="AB50" s="7">
        <v>1314068</v>
      </c>
      <c r="AC50" s="8">
        <v>43100</v>
      </c>
      <c r="AD50" s="9"/>
    </row>
    <row r="51" spans="1:30" ht="38.25">
      <c r="A51" s="3">
        <v>50</v>
      </c>
      <c r="B51" s="4" t="str">
        <f>HYPERLINK("https://my.zakupki.prom.ua/remote/dispatcher/state_purchase_view/3991445", "UA-2017-09-08-001916-c")</f>
        <v>UA-2017-09-08-001916-c</v>
      </c>
      <c r="C51" s="10" t="s">
        <v>380</v>
      </c>
      <c r="D51" s="10" t="s">
        <v>307</v>
      </c>
      <c r="E51" s="10" t="s">
        <v>199</v>
      </c>
      <c r="F51" s="9" t="s">
        <v>330</v>
      </c>
      <c r="G51" s="5" t="s">
        <v>154</v>
      </c>
      <c r="H51" s="5" t="s">
        <v>61</v>
      </c>
      <c r="I51" s="5" t="s">
        <v>61</v>
      </c>
      <c r="J51" s="5" t="s">
        <v>61</v>
      </c>
      <c r="K51" s="6">
        <v>42986</v>
      </c>
      <c r="L51" s="5" t="s">
        <v>468</v>
      </c>
      <c r="M51" s="3">
        <v>1</v>
      </c>
      <c r="N51" s="7">
        <v>1400000</v>
      </c>
      <c r="O51" s="7">
        <v>1314068</v>
      </c>
      <c r="P51" s="9"/>
      <c r="Q51" s="7">
        <v>85932</v>
      </c>
      <c r="R51" s="7">
        <v>6.1379999999999997E-2</v>
      </c>
      <c r="S51" s="9" t="s">
        <v>436</v>
      </c>
      <c r="T51" s="5" t="s">
        <v>180</v>
      </c>
      <c r="U51" s="9"/>
      <c r="V51" s="9" t="s">
        <v>24</v>
      </c>
      <c r="W51" s="7">
        <v>85932</v>
      </c>
      <c r="X51" s="7">
        <v>6.1379999999999997E-2</v>
      </c>
      <c r="Y51" s="11"/>
      <c r="Z51" s="8">
        <v>42986.679391592479</v>
      </c>
      <c r="AA51" s="5" t="s">
        <v>84</v>
      </c>
      <c r="AB51" s="7">
        <v>1314068</v>
      </c>
      <c r="AC51" s="8">
        <v>43100</v>
      </c>
      <c r="AD51" s="9"/>
    </row>
    <row r="52" spans="1:30" ht="38.25">
      <c r="A52" s="3">
        <v>51</v>
      </c>
      <c r="B52" s="4" t="str">
        <f>HYPERLINK("https://my.zakupki.prom.ua/remote/dispatcher/state_purchase_view/3990956", "UA-2017-09-08-001818-c")</f>
        <v>UA-2017-09-08-001818-c</v>
      </c>
      <c r="C52" s="10" t="s">
        <v>342</v>
      </c>
      <c r="D52" s="10" t="s">
        <v>299</v>
      </c>
      <c r="E52" s="10" t="s">
        <v>200</v>
      </c>
      <c r="F52" s="9" t="s">
        <v>330</v>
      </c>
      <c r="G52" s="5" t="s">
        <v>154</v>
      </c>
      <c r="H52" s="5" t="s">
        <v>61</v>
      </c>
      <c r="I52" s="5" t="s">
        <v>61</v>
      </c>
      <c r="J52" s="5" t="s">
        <v>61</v>
      </c>
      <c r="K52" s="6">
        <v>42986</v>
      </c>
      <c r="L52" s="5" t="s">
        <v>468</v>
      </c>
      <c r="M52" s="3">
        <v>1</v>
      </c>
      <c r="N52" s="7">
        <v>200000</v>
      </c>
      <c r="O52" s="7">
        <v>193318</v>
      </c>
      <c r="P52" s="9"/>
      <c r="Q52" s="7">
        <v>6682</v>
      </c>
      <c r="R52" s="7">
        <v>3.3410000000000002E-2</v>
      </c>
      <c r="S52" s="9" t="s">
        <v>407</v>
      </c>
      <c r="T52" s="5" t="s">
        <v>170</v>
      </c>
      <c r="U52" s="9"/>
      <c r="V52" s="9" t="s">
        <v>60</v>
      </c>
      <c r="W52" s="7">
        <v>6682</v>
      </c>
      <c r="X52" s="7">
        <v>3.3410000000000002E-2</v>
      </c>
      <c r="Y52" s="11"/>
      <c r="Z52" s="8">
        <v>42986.668004776133</v>
      </c>
      <c r="AA52" s="5" t="s">
        <v>83</v>
      </c>
      <c r="AB52" s="7">
        <v>193318</v>
      </c>
      <c r="AC52" s="8">
        <v>43100</v>
      </c>
      <c r="AD52" s="9"/>
    </row>
    <row r="53" spans="1:30" ht="51">
      <c r="A53" s="3">
        <v>52</v>
      </c>
      <c r="B53" s="4" t="str">
        <f>HYPERLINK("https://my.zakupki.prom.ua/remote/dispatcher/state_purchase_view/3984352", "UA-2017-09-08-000604-c")</f>
        <v>UA-2017-09-08-000604-c</v>
      </c>
      <c r="C53" s="10" t="s">
        <v>356</v>
      </c>
      <c r="D53" s="10" t="s">
        <v>293</v>
      </c>
      <c r="E53" s="10" t="s">
        <v>200</v>
      </c>
      <c r="F53" s="9" t="s">
        <v>330</v>
      </c>
      <c r="G53" s="5" t="s">
        <v>154</v>
      </c>
      <c r="H53" s="5" t="s">
        <v>61</v>
      </c>
      <c r="I53" s="5" t="s">
        <v>61</v>
      </c>
      <c r="J53" s="5" t="s">
        <v>61</v>
      </c>
      <c r="K53" s="6">
        <v>42986</v>
      </c>
      <c r="L53" s="5" t="s">
        <v>468</v>
      </c>
      <c r="M53" s="3">
        <v>1</v>
      </c>
      <c r="N53" s="7">
        <v>500000</v>
      </c>
      <c r="O53" s="7">
        <v>480244.4</v>
      </c>
      <c r="P53" s="9"/>
      <c r="Q53" s="7">
        <v>19755.599999999977</v>
      </c>
      <c r="R53" s="7">
        <v>3.9511199999999955E-2</v>
      </c>
      <c r="S53" s="9" t="s">
        <v>407</v>
      </c>
      <c r="T53" s="5" t="s">
        <v>170</v>
      </c>
      <c r="U53" s="9"/>
      <c r="V53" s="9" t="s">
        <v>60</v>
      </c>
      <c r="W53" s="7">
        <v>19755.599999999977</v>
      </c>
      <c r="X53" s="7">
        <v>3.9511199999999955E-2</v>
      </c>
      <c r="Y53" s="11"/>
      <c r="Z53" s="8">
        <v>42986.488399039874</v>
      </c>
      <c r="AA53" s="5" t="s">
        <v>82</v>
      </c>
      <c r="AB53" s="7">
        <v>480244.4</v>
      </c>
      <c r="AC53" s="8">
        <v>43100</v>
      </c>
      <c r="AD53" s="9"/>
    </row>
    <row r="54" spans="1:30" ht="38.25">
      <c r="A54" s="3">
        <v>53</v>
      </c>
      <c r="B54" s="4" t="str">
        <f>HYPERLINK("https://my.zakupki.prom.ua/remote/dispatcher/state_purchase_view/3875440", "UA-2017-08-23-001366-a")</f>
        <v>UA-2017-08-23-001366-a</v>
      </c>
      <c r="C54" s="10" t="s">
        <v>377</v>
      </c>
      <c r="D54" s="10" t="s">
        <v>377</v>
      </c>
      <c r="E54" s="10" t="s">
        <v>197</v>
      </c>
      <c r="F54" s="9" t="s">
        <v>330</v>
      </c>
      <c r="G54" s="5" t="s">
        <v>154</v>
      </c>
      <c r="H54" s="5" t="s">
        <v>61</v>
      </c>
      <c r="I54" s="5" t="s">
        <v>61</v>
      </c>
      <c r="J54" s="5" t="s">
        <v>61</v>
      </c>
      <c r="K54" s="6">
        <v>42970</v>
      </c>
      <c r="L54" s="5" t="s">
        <v>468</v>
      </c>
      <c r="M54" s="3">
        <v>1</v>
      </c>
      <c r="N54" s="7">
        <v>124000</v>
      </c>
      <c r="O54" s="7">
        <v>124000</v>
      </c>
      <c r="P54" s="9"/>
      <c r="Q54" s="5"/>
      <c r="R54" s="5"/>
      <c r="S54" s="9" t="s">
        <v>372</v>
      </c>
      <c r="T54" s="5" t="s">
        <v>163</v>
      </c>
      <c r="U54" s="9"/>
      <c r="V54" s="9" t="s">
        <v>30</v>
      </c>
      <c r="W54" s="5"/>
      <c r="X54" s="5"/>
      <c r="Y54" s="11"/>
      <c r="Z54" s="8">
        <v>42970.673208900174</v>
      </c>
      <c r="AA54" s="5" t="s">
        <v>80</v>
      </c>
      <c r="AB54" s="7">
        <v>124000</v>
      </c>
      <c r="AC54" s="8">
        <v>43100</v>
      </c>
      <c r="AD54" s="9"/>
    </row>
    <row r="55" spans="1:30" ht="38.25">
      <c r="A55" s="3">
        <v>54</v>
      </c>
      <c r="B55" s="4" t="str">
        <f>HYPERLINK("https://my.zakupki.prom.ua/remote/dispatcher/state_purchase_view/3874261", "UA-2017-08-23-001249-a")</f>
        <v>UA-2017-08-23-001249-a</v>
      </c>
      <c r="C55" s="10" t="s">
        <v>473</v>
      </c>
      <c r="D55" s="10" t="s">
        <v>473</v>
      </c>
      <c r="E55" s="10" t="s">
        <v>200</v>
      </c>
      <c r="F55" s="9" t="s">
        <v>330</v>
      </c>
      <c r="G55" s="5" t="s">
        <v>154</v>
      </c>
      <c r="H55" s="5" t="s">
        <v>61</v>
      </c>
      <c r="I55" s="5" t="s">
        <v>61</v>
      </c>
      <c r="J55" s="5" t="s">
        <v>61</v>
      </c>
      <c r="K55" s="6">
        <v>42970</v>
      </c>
      <c r="L55" s="5" t="s">
        <v>468</v>
      </c>
      <c r="M55" s="3">
        <v>1</v>
      </c>
      <c r="N55" s="7">
        <v>1411522.8</v>
      </c>
      <c r="O55" s="7">
        <v>1411522.8</v>
      </c>
      <c r="P55" s="9"/>
      <c r="Q55" s="5"/>
      <c r="R55" s="5"/>
      <c r="S55" s="9" t="s">
        <v>374</v>
      </c>
      <c r="T55" s="5" t="s">
        <v>85</v>
      </c>
      <c r="U55" s="9"/>
      <c r="V55" s="9" t="s">
        <v>31</v>
      </c>
      <c r="W55" s="5"/>
      <c r="X55" s="5"/>
      <c r="Y55" s="11"/>
      <c r="Z55" s="8">
        <v>42970.655161954674</v>
      </c>
      <c r="AA55" s="5" t="s">
        <v>79</v>
      </c>
      <c r="AB55" s="7">
        <v>1411522.8</v>
      </c>
      <c r="AC55" s="8">
        <v>43100</v>
      </c>
      <c r="AD55" s="9"/>
    </row>
    <row r="56" spans="1:30" ht="38.25">
      <c r="A56" s="3">
        <v>55</v>
      </c>
      <c r="B56" s="4" t="str">
        <f>HYPERLINK("https://my.zakupki.prom.ua/remote/dispatcher/state_purchase_view/3873859", "UA-2017-08-23-001193-a")</f>
        <v>UA-2017-08-23-001193-a</v>
      </c>
      <c r="C56" s="10" t="s">
        <v>471</v>
      </c>
      <c r="D56" s="10" t="s">
        <v>472</v>
      </c>
      <c r="E56" s="10" t="s">
        <v>200</v>
      </c>
      <c r="F56" s="9" t="s">
        <v>330</v>
      </c>
      <c r="G56" s="5" t="s">
        <v>154</v>
      </c>
      <c r="H56" s="5" t="s">
        <v>61</v>
      </c>
      <c r="I56" s="5" t="s">
        <v>61</v>
      </c>
      <c r="J56" s="5" t="s">
        <v>61</v>
      </c>
      <c r="K56" s="6">
        <v>42970</v>
      </c>
      <c r="L56" s="5" t="s">
        <v>468</v>
      </c>
      <c r="M56" s="3">
        <v>1</v>
      </c>
      <c r="N56" s="7">
        <v>700850.8</v>
      </c>
      <c r="O56" s="7">
        <v>700852.8</v>
      </c>
      <c r="P56" s="9"/>
      <c r="Q56" s="7">
        <v>-2</v>
      </c>
      <c r="R56" s="7">
        <v>-2.8536744197195748E-6</v>
      </c>
      <c r="S56" s="9" t="s">
        <v>374</v>
      </c>
      <c r="T56" s="5" t="s">
        <v>85</v>
      </c>
      <c r="U56" s="9"/>
      <c r="V56" s="9" t="s">
        <v>31</v>
      </c>
      <c r="W56" s="7">
        <v>-2</v>
      </c>
      <c r="X56" s="7">
        <v>-2.8536744197195748E-6</v>
      </c>
      <c r="Y56" s="11"/>
      <c r="Z56" s="8">
        <v>42970.638546884133</v>
      </c>
      <c r="AA56" s="5" t="s">
        <v>78</v>
      </c>
      <c r="AB56" s="7">
        <v>700852.8</v>
      </c>
      <c r="AC56" s="8">
        <v>43100</v>
      </c>
      <c r="AD56" s="9"/>
    </row>
    <row r="57" spans="1:30" ht="38.25">
      <c r="A57" s="3">
        <v>56</v>
      </c>
      <c r="B57" s="4" t="str">
        <f>HYPERLINK("https://my.zakupki.prom.ua/remote/dispatcher/state_purchase_view/3873521", "UA-2017-08-23-001121-a")</f>
        <v>UA-2017-08-23-001121-a</v>
      </c>
      <c r="C57" s="10" t="s">
        <v>471</v>
      </c>
      <c r="D57" s="10" t="s">
        <v>352</v>
      </c>
      <c r="E57" s="10" t="s">
        <v>200</v>
      </c>
      <c r="F57" s="9" t="s">
        <v>330</v>
      </c>
      <c r="G57" s="5" t="s">
        <v>154</v>
      </c>
      <c r="H57" s="5" t="s">
        <v>61</v>
      </c>
      <c r="I57" s="5" t="s">
        <v>61</v>
      </c>
      <c r="J57" s="5" t="s">
        <v>61</v>
      </c>
      <c r="K57" s="6">
        <v>42970</v>
      </c>
      <c r="L57" s="5" t="s">
        <v>468</v>
      </c>
      <c r="M57" s="3">
        <v>1</v>
      </c>
      <c r="N57" s="7">
        <v>849684</v>
      </c>
      <c r="O57" s="7">
        <v>849684</v>
      </c>
      <c r="P57" s="9"/>
      <c r="Q57" s="5"/>
      <c r="R57" s="5"/>
      <c r="S57" s="9" t="s">
        <v>374</v>
      </c>
      <c r="T57" s="5" t="s">
        <v>85</v>
      </c>
      <c r="U57" s="9"/>
      <c r="V57" s="9" t="s">
        <v>31</v>
      </c>
      <c r="W57" s="5"/>
      <c r="X57" s="5"/>
      <c r="Y57" s="11"/>
      <c r="Z57" s="8">
        <v>42970.630692770545</v>
      </c>
      <c r="AA57" s="5" t="s">
        <v>77</v>
      </c>
      <c r="AB57" s="7">
        <v>849684</v>
      </c>
      <c r="AC57" s="8">
        <v>43100</v>
      </c>
      <c r="AD57" s="9"/>
    </row>
    <row r="58" spans="1:30" ht="38.25">
      <c r="A58" s="3">
        <v>57</v>
      </c>
      <c r="B58" s="4" t="str">
        <f>HYPERLINK("https://my.zakupki.prom.ua/remote/dispatcher/state_purchase_view/3863197", "UA-2017-08-22-001496-a")</f>
        <v>UA-2017-08-22-001496-a</v>
      </c>
      <c r="C58" s="10" t="s">
        <v>369</v>
      </c>
      <c r="D58" s="10" t="s">
        <v>369</v>
      </c>
      <c r="E58" s="10" t="s">
        <v>200</v>
      </c>
      <c r="F58" s="9" t="s">
        <v>330</v>
      </c>
      <c r="G58" s="5" t="s">
        <v>154</v>
      </c>
      <c r="H58" s="5" t="s">
        <v>61</v>
      </c>
      <c r="I58" s="5" t="s">
        <v>61</v>
      </c>
      <c r="J58" s="5" t="s">
        <v>61</v>
      </c>
      <c r="K58" s="6">
        <v>42969</v>
      </c>
      <c r="L58" s="5" t="s">
        <v>468</v>
      </c>
      <c r="M58" s="3">
        <v>1</v>
      </c>
      <c r="N58" s="7">
        <v>273000</v>
      </c>
      <c r="O58" s="7">
        <v>273000</v>
      </c>
      <c r="P58" s="9"/>
      <c r="Q58" s="5"/>
      <c r="R58" s="5"/>
      <c r="S58" s="9" t="s">
        <v>406</v>
      </c>
      <c r="T58" s="5" t="s">
        <v>170</v>
      </c>
      <c r="U58" s="9"/>
      <c r="V58" s="9" t="s">
        <v>50</v>
      </c>
      <c r="W58" s="5"/>
      <c r="X58" s="5"/>
      <c r="Y58" s="11"/>
      <c r="Z58" s="8">
        <v>42969.703221014235</v>
      </c>
      <c r="AA58" s="5" t="s">
        <v>76</v>
      </c>
      <c r="AB58" s="7">
        <v>273000</v>
      </c>
      <c r="AC58" s="8">
        <v>43100</v>
      </c>
      <c r="AD58" s="9"/>
    </row>
    <row r="59" spans="1:30" ht="38.25">
      <c r="A59" s="3">
        <v>58</v>
      </c>
      <c r="B59" s="4" t="str">
        <f>HYPERLINK("https://my.zakupki.prom.ua/remote/dispatcher/state_purchase_view/3758697", "UA-2017-08-10-000470-b")</f>
        <v>UA-2017-08-10-000470-b</v>
      </c>
      <c r="C59" s="10" t="s">
        <v>270</v>
      </c>
      <c r="D59" s="10" t="s">
        <v>270</v>
      </c>
      <c r="E59" s="10" t="s">
        <v>222</v>
      </c>
      <c r="F59" s="9" t="s">
        <v>330</v>
      </c>
      <c r="G59" s="5" t="s">
        <v>154</v>
      </c>
      <c r="H59" s="5" t="s">
        <v>61</v>
      </c>
      <c r="I59" s="5" t="s">
        <v>61</v>
      </c>
      <c r="J59" s="5" t="s">
        <v>61</v>
      </c>
      <c r="K59" s="6">
        <v>42957</v>
      </c>
      <c r="L59" s="5" t="s">
        <v>468</v>
      </c>
      <c r="M59" s="3">
        <v>1</v>
      </c>
      <c r="N59" s="7">
        <v>59304.34</v>
      </c>
      <c r="O59" s="7">
        <v>59304.34</v>
      </c>
      <c r="P59" s="9"/>
      <c r="Q59" s="5"/>
      <c r="R59" s="5"/>
      <c r="S59" s="9" t="s">
        <v>461</v>
      </c>
      <c r="T59" s="5" t="s">
        <v>121</v>
      </c>
      <c r="U59" s="9"/>
      <c r="V59" s="9" t="s">
        <v>36</v>
      </c>
      <c r="W59" s="5"/>
      <c r="X59" s="5"/>
      <c r="Y59" s="11"/>
      <c r="Z59" s="8">
        <v>42957.478524062892</v>
      </c>
      <c r="AA59" s="5" t="s">
        <v>75</v>
      </c>
      <c r="AB59" s="7">
        <v>59304.34</v>
      </c>
      <c r="AC59" s="8">
        <v>43100</v>
      </c>
      <c r="AD59" s="9"/>
    </row>
    <row r="60" spans="1:30" ht="76.5">
      <c r="A60" s="3">
        <v>59</v>
      </c>
      <c r="B60" s="4" t="str">
        <f>HYPERLINK("https://my.zakupki.prom.ua/remote/dispatcher/state_purchase_view/3757310", "UA-2017-08-10-000258-b")</f>
        <v>UA-2017-08-10-000258-b</v>
      </c>
      <c r="C60" s="10" t="s">
        <v>309</v>
      </c>
      <c r="D60" s="10" t="s">
        <v>383</v>
      </c>
      <c r="E60" s="10" t="s">
        <v>199</v>
      </c>
      <c r="F60" s="9" t="s">
        <v>330</v>
      </c>
      <c r="G60" s="5" t="s">
        <v>154</v>
      </c>
      <c r="H60" s="5" t="s">
        <v>61</v>
      </c>
      <c r="I60" s="5" t="s">
        <v>61</v>
      </c>
      <c r="J60" s="5" t="s">
        <v>61</v>
      </c>
      <c r="K60" s="6">
        <v>42957</v>
      </c>
      <c r="L60" s="5" t="s">
        <v>468</v>
      </c>
      <c r="M60" s="3">
        <v>1</v>
      </c>
      <c r="N60" s="7">
        <v>1490000</v>
      </c>
      <c r="O60" s="7">
        <v>1396031</v>
      </c>
      <c r="P60" s="9"/>
      <c r="Q60" s="7">
        <v>93969</v>
      </c>
      <c r="R60" s="7">
        <v>6.3066442953020135E-2</v>
      </c>
      <c r="S60" s="9" t="s">
        <v>443</v>
      </c>
      <c r="T60" s="5" t="s">
        <v>180</v>
      </c>
      <c r="U60" s="9"/>
      <c r="V60" s="9" t="s">
        <v>24</v>
      </c>
      <c r="W60" s="7">
        <v>93969</v>
      </c>
      <c r="X60" s="7">
        <v>6.3066442953020135E-2</v>
      </c>
      <c r="Y60" s="11"/>
      <c r="Z60" s="8">
        <v>42957.441162358125</v>
      </c>
      <c r="AA60" s="5" t="s">
        <v>74</v>
      </c>
      <c r="AB60" s="7">
        <v>1396031</v>
      </c>
      <c r="AC60" s="8">
        <v>43100</v>
      </c>
      <c r="AD60" s="9"/>
    </row>
    <row r="61" spans="1:30" ht="51">
      <c r="A61" s="3">
        <v>60</v>
      </c>
      <c r="B61" s="4" t="str">
        <f>HYPERLINK("https://my.zakupki.prom.ua/remote/dispatcher/state_purchase_view/3754106", "UA-2017-08-09-001618-b")</f>
        <v>UA-2017-08-09-001618-b</v>
      </c>
      <c r="C61" s="10" t="s">
        <v>350</v>
      </c>
      <c r="D61" s="10" t="s">
        <v>350</v>
      </c>
      <c r="E61" s="10" t="s">
        <v>212</v>
      </c>
      <c r="F61" s="9" t="s">
        <v>330</v>
      </c>
      <c r="G61" s="5" t="s">
        <v>154</v>
      </c>
      <c r="H61" s="5" t="s">
        <v>61</v>
      </c>
      <c r="I61" s="5" t="s">
        <v>61</v>
      </c>
      <c r="J61" s="5" t="s">
        <v>61</v>
      </c>
      <c r="K61" s="6">
        <v>42956</v>
      </c>
      <c r="L61" s="5" t="s">
        <v>468</v>
      </c>
      <c r="M61" s="3">
        <v>1</v>
      </c>
      <c r="N61" s="7">
        <v>100000</v>
      </c>
      <c r="O61" s="7">
        <v>98459</v>
      </c>
      <c r="P61" s="9"/>
      <c r="Q61" s="7">
        <v>1541</v>
      </c>
      <c r="R61" s="7">
        <v>1.541E-2</v>
      </c>
      <c r="S61" s="9" t="s">
        <v>445</v>
      </c>
      <c r="T61" s="5" t="s">
        <v>153</v>
      </c>
      <c r="U61" s="9"/>
      <c r="V61" s="9" t="s">
        <v>29</v>
      </c>
      <c r="W61" s="7">
        <v>1541</v>
      </c>
      <c r="X61" s="7">
        <v>1.541E-2</v>
      </c>
      <c r="Y61" s="11"/>
      <c r="Z61" s="8">
        <v>42956.698203995293</v>
      </c>
      <c r="AA61" s="5" t="s">
        <v>73</v>
      </c>
      <c r="AB61" s="7">
        <v>98459</v>
      </c>
      <c r="AC61" s="8">
        <v>43100</v>
      </c>
      <c r="AD61" s="9"/>
    </row>
    <row r="62" spans="1:30" ht="51">
      <c r="A62" s="3">
        <v>61</v>
      </c>
      <c r="B62" s="4" t="str">
        <f>HYPERLINK("https://my.zakupki.prom.ua/remote/dispatcher/state_purchase_view/3752370", "UA-2017-08-09-001359-b")</f>
        <v>UA-2017-08-09-001359-b</v>
      </c>
      <c r="C62" s="10" t="s">
        <v>314</v>
      </c>
      <c r="D62" s="10" t="s">
        <v>386</v>
      </c>
      <c r="E62" s="10" t="s">
        <v>194</v>
      </c>
      <c r="F62" s="9" t="s">
        <v>330</v>
      </c>
      <c r="G62" s="5" t="s">
        <v>154</v>
      </c>
      <c r="H62" s="5" t="s">
        <v>61</v>
      </c>
      <c r="I62" s="5" t="s">
        <v>61</v>
      </c>
      <c r="J62" s="5" t="s">
        <v>61</v>
      </c>
      <c r="K62" s="6">
        <v>42956</v>
      </c>
      <c r="L62" s="5" t="s">
        <v>468</v>
      </c>
      <c r="M62" s="3">
        <v>1</v>
      </c>
      <c r="N62" s="7">
        <v>303438</v>
      </c>
      <c r="O62" s="7">
        <v>303438</v>
      </c>
      <c r="P62" s="9"/>
      <c r="Q62" s="5"/>
      <c r="R62" s="5"/>
      <c r="S62" s="9" t="s">
        <v>448</v>
      </c>
      <c r="T62" s="5" t="s">
        <v>173</v>
      </c>
      <c r="U62" s="9"/>
      <c r="V62" s="9" t="s">
        <v>59</v>
      </c>
      <c r="W62" s="5"/>
      <c r="X62" s="5"/>
      <c r="Y62" s="11"/>
      <c r="Z62" s="8">
        <v>42956.660213658775</v>
      </c>
      <c r="AA62" s="5" t="s">
        <v>72</v>
      </c>
      <c r="AB62" s="7">
        <v>303438</v>
      </c>
      <c r="AC62" s="8">
        <v>43038</v>
      </c>
      <c r="AD62" s="9"/>
    </row>
    <row r="63" spans="1:30" ht="89.25">
      <c r="A63" s="3">
        <v>62</v>
      </c>
      <c r="B63" s="4" t="str">
        <f>HYPERLINK("https://my.zakupki.prom.ua/remote/dispatcher/state_purchase_view/3684386", "UA-2017-08-01-001625-b")</f>
        <v>UA-2017-08-01-001625-b</v>
      </c>
      <c r="C63" s="10" t="s">
        <v>315</v>
      </c>
      <c r="D63" s="10" t="s">
        <v>421</v>
      </c>
      <c r="E63" s="10" t="s">
        <v>212</v>
      </c>
      <c r="F63" s="9" t="s">
        <v>330</v>
      </c>
      <c r="G63" s="5" t="s">
        <v>154</v>
      </c>
      <c r="H63" s="5" t="s">
        <v>61</v>
      </c>
      <c r="I63" s="5" t="s">
        <v>61</v>
      </c>
      <c r="J63" s="5" t="s">
        <v>61</v>
      </c>
      <c r="K63" s="6">
        <v>42948</v>
      </c>
      <c r="L63" s="5" t="s">
        <v>468</v>
      </c>
      <c r="M63" s="3">
        <v>1</v>
      </c>
      <c r="N63" s="7">
        <v>150000</v>
      </c>
      <c r="O63" s="7">
        <v>143800</v>
      </c>
      <c r="P63" s="9"/>
      <c r="Q63" s="7">
        <v>6200</v>
      </c>
      <c r="R63" s="7">
        <v>4.1333333333333333E-2</v>
      </c>
      <c r="S63" s="9" t="s">
        <v>411</v>
      </c>
      <c r="T63" s="5" t="s">
        <v>138</v>
      </c>
      <c r="U63" s="9"/>
      <c r="V63" s="9" t="s">
        <v>54</v>
      </c>
      <c r="W63" s="7">
        <v>6200</v>
      </c>
      <c r="X63" s="7">
        <v>4.1333333333333333E-2</v>
      </c>
      <c r="Y63" s="11"/>
      <c r="Z63" s="8">
        <v>42948.644460988944</v>
      </c>
      <c r="AA63" s="5" t="s">
        <v>71</v>
      </c>
      <c r="AB63" s="7">
        <v>143800</v>
      </c>
      <c r="AC63" s="8">
        <v>43100</v>
      </c>
      <c r="AD63" s="9"/>
    </row>
    <row r="64" spans="1:30" ht="102">
      <c r="A64" s="3">
        <v>63</v>
      </c>
      <c r="B64" s="4" t="str">
        <f>HYPERLINK("https://my.zakupki.prom.ua/remote/dispatcher/state_purchase_view/3633261", "UA-2017-07-25-001612-b")</f>
        <v>UA-2017-07-25-001612-b</v>
      </c>
      <c r="C64" s="10" t="s">
        <v>403</v>
      </c>
      <c r="D64" s="10" t="s">
        <v>403</v>
      </c>
      <c r="E64" s="10" t="s">
        <v>198</v>
      </c>
      <c r="F64" s="9" t="s">
        <v>287</v>
      </c>
      <c r="G64" s="5" t="s">
        <v>154</v>
      </c>
      <c r="H64" s="5" t="s">
        <v>61</v>
      </c>
      <c r="I64" s="5" t="s">
        <v>61</v>
      </c>
      <c r="J64" s="5" t="s">
        <v>61</v>
      </c>
      <c r="K64" s="6">
        <v>42941</v>
      </c>
      <c r="L64" s="8">
        <v>42958.595578703702</v>
      </c>
      <c r="M64" s="3">
        <v>2</v>
      </c>
      <c r="N64" s="7">
        <v>1200000</v>
      </c>
      <c r="O64" s="7">
        <v>1151863.42</v>
      </c>
      <c r="P64" s="9" t="s">
        <v>334</v>
      </c>
      <c r="Q64" s="7">
        <v>48136.580000000075</v>
      </c>
      <c r="R64" s="7">
        <v>4.0113816666666725E-2</v>
      </c>
      <c r="S64" s="9" t="s">
        <v>334</v>
      </c>
      <c r="T64" s="5" t="s">
        <v>85</v>
      </c>
      <c r="U64" s="9" t="s">
        <v>257</v>
      </c>
      <c r="V64" s="9" t="s">
        <v>43</v>
      </c>
      <c r="W64" s="7">
        <v>48136.580000000075</v>
      </c>
      <c r="X64" s="7">
        <v>4.0113816666666725E-2</v>
      </c>
      <c r="Y64" s="11" t="str">
        <f>HYPERLINK("https://auction.openprocurement.org/tenders/f300fbfb10904b70a10c771a99f32b35")</f>
        <v>https://auction.openprocurement.org/tenders/f300fbfb10904b70a10c771a99f32b35</v>
      </c>
      <c r="Z64" s="8">
        <v>42978.431492683747</v>
      </c>
      <c r="AA64" s="5" t="s">
        <v>81</v>
      </c>
      <c r="AB64" s="7">
        <v>1151863.42</v>
      </c>
      <c r="AC64" s="8">
        <v>43100</v>
      </c>
      <c r="AD64" s="9"/>
    </row>
    <row r="65" spans="1:30" ht="76.5">
      <c r="A65" s="3">
        <v>64</v>
      </c>
      <c r="B65" s="4" t="str">
        <f>HYPERLINK("https://my.zakupki.prom.ua/remote/dispatcher/state_purchase_view/3589596", "UA-2017-07-19-001480-b")</f>
        <v>UA-2017-07-19-001480-b</v>
      </c>
      <c r="C65" s="10" t="s">
        <v>268</v>
      </c>
      <c r="D65" s="10" t="s">
        <v>316</v>
      </c>
      <c r="E65" s="10" t="s">
        <v>199</v>
      </c>
      <c r="F65" s="9" t="s">
        <v>330</v>
      </c>
      <c r="G65" s="5" t="s">
        <v>154</v>
      </c>
      <c r="H65" s="5" t="s">
        <v>61</v>
      </c>
      <c r="I65" s="5" t="s">
        <v>61</v>
      </c>
      <c r="J65" s="5" t="s">
        <v>61</v>
      </c>
      <c r="K65" s="6">
        <v>42935</v>
      </c>
      <c r="L65" s="5" t="s">
        <v>468</v>
      </c>
      <c r="M65" s="3">
        <v>1</v>
      </c>
      <c r="N65" s="7">
        <v>11111.84</v>
      </c>
      <c r="O65" s="7">
        <v>11111.84</v>
      </c>
      <c r="P65" s="9"/>
      <c r="Q65" s="5"/>
      <c r="R65" s="5"/>
      <c r="S65" s="9" t="s">
        <v>443</v>
      </c>
      <c r="T65" s="5" t="s">
        <v>180</v>
      </c>
      <c r="U65" s="9"/>
      <c r="V65" s="9" t="s">
        <v>24</v>
      </c>
      <c r="W65" s="5"/>
      <c r="X65" s="5"/>
      <c r="Y65" s="11"/>
      <c r="Z65" s="8">
        <v>42936.362724459723</v>
      </c>
      <c r="AA65" s="5" t="s">
        <v>247</v>
      </c>
      <c r="AB65" s="7">
        <v>11111.84</v>
      </c>
      <c r="AC65" s="8">
        <v>43100</v>
      </c>
      <c r="AD65" s="9"/>
    </row>
    <row r="66" spans="1:30" ht="38.25">
      <c r="A66" s="3">
        <v>65</v>
      </c>
      <c r="B66" s="4" t="str">
        <f>HYPERLINK("https://my.zakupki.prom.ua/remote/dispatcher/state_purchase_view/3579912", "UA-2017-07-18-001615-b")</f>
        <v>UA-2017-07-18-001615-b</v>
      </c>
      <c r="C66" s="10" t="s">
        <v>345</v>
      </c>
      <c r="D66" s="10" t="s">
        <v>350</v>
      </c>
      <c r="E66" s="10" t="s">
        <v>212</v>
      </c>
      <c r="F66" s="9" t="s">
        <v>330</v>
      </c>
      <c r="G66" s="5" t="s">
        <v>154</v>
      </c>
      <c r="H66" s="5" t="s">
        <v>61</v>
      </c>
      <c r="I66" s="5" t="s">
        <v>61</v>
      </c>
      <c r="J66" s="5" t="s">
        <v>61</v>
      </c>
      <c r="K66" s="6">
        <v>42934</v>
      </c>
      <c r="L66" s="5" t="s">
        <v>468</v>
      </c>
      <c r="M66" s="3">
        <v>1</v>
      </c>
      <c r="N66" s="7">
        <v>100000</v>
      </c>
      <c r="O66" s="7">
        <v>98459</v>
      </c>
      <c r="P66" s="9"/>
      <c r="Q66" s="7">
        <v>1541</v>
      </c>
      <c r="R66" s="7">
        <v>1.541E-2</v>
      </c>
      <c r="S66" s="9" t="s">
        <v>372</v>
      </c>
      <c r="T66" s="5" t="s">
        <v>163</v>
      </c>
      <c r="U66" s="9"/>
      <c r="V66" s="9" t="s">
        <v>30</v>
      </c>
      <c r="W66" s="7">
        <v>1541</v>
      </c>
      <c r="X66" s="7">
        <v>1.541E-2</v>
      </c>
      <c r="Y66" s="11"/>
      <c r="Z66" s="8">
        <v>42934.721819305865</v>
      </c>
      <c r="AA66" s="5" t="s">
        <v>246</v>
      </c>
      <c r="AB66" s="7">
        <v>98459</v>
      </c>
      <c r="AC66" s="8">
        <v>43100</v>
      </c>
      <c r="AD66" s="9"/>
    </row>
    <row r="67" spans="1:30" ht="51">
      <c r="A67" s="3">
        <v>66</v>
      </c>
      <c r="B67" s="4" t="str">
        <f>HYPERLINK("https://my.zakupki.prom.ua/remote/dispatcher/state_purchase_view/3545064", "UA-2017-07-13-001419-b")</f>
        <v>UA-2017-07-13-001419-b</v>
      </c>
      <c r="C67" s="10" t="s">
        <v>317</v>
      </c>
      <c r="D67" s="10" t="s">
        <v>336</v>
      </c>
      <c r="E67" s="10" t="s">
        <v>192</v>
      </c>
      <c r="F67" s="9" t="s">
        <v>330</v>
      </c>
      <c r="G67" s="5" t="s">
        <v>154</v>
      </c>
      <c r="H67" s="5" t="s">
        <v>61</v>
      </c>
      <c r="I67" s="5" t="s">
        <v>61</v>
      </c>
      <c r="J67" s="5" t="s">
        <v>61</v>
      </c>
      <c r="K67" s="6">
        <v>42929</v>
      </c>
      <c r="L67" s="5" t="s">
        <v>468</v>
      </c>
      <c r="M67" s="3">
        <v>1</v>
      </c>
      <c r="N67" s="7">
        <v>2258</v>
      </c>
      <c r="O67" s="7">
        <v>2258</v>
      </c>
      <c r="P67" s="9"/>
      <c r="Q67" s="5"/>
      <c r="R67" s="5"/>
      <c r="S67" s="9" t="s">
        <v>459</v>
      </c>
      <c r="T67" s="5" t="s">
        <v>146</v>
      </c>
      <c r="U67" s="9"/>
      <c r="V67" s="9" t="s">
        <v>56</v>
      </c>
      <c r="W67" s="5"/>
      <c r="X67" s="5"/>
      <c r="Y67" s="11"/>
      <c r="Z67" s="8">
        <v>42929.623472832835</v>
      </c>
      <c r="AA67" s="5" t="s">
        <v>245</v>
      </c>
      <c r="AB67" s="7">
        <v>2258</v>
      </c>
      <c r="AC67" s="8">
        <v>43100</v>
      </c>
      <c r="AD67" s="9"/>
    </row>
    <row r="68" spans="1:30" ht="38.25">
      <c r="A68" s="3">
        <v>67</v>
      </c>
      <c r="B68" s="4" t="str">
        <f>HYPERLINK("https://my.zakupki.prom.ua/remote/dispatcher/state_purchase_view/3500077", "UA-2017-07-07-000914-b")</f>
        <v>UA-2017-07-07-000914-b</v>
      </c>
      <c r="C68" s="10" t="s">
        <v>388</v>
      </c>
      <c r="D68" s="10" t="s">
        <v>388</v>
      </c>
      <c r="E68" s="10" t="s">
        <v>218</v>
      </c>
      <c r="F68" s="9" t="s">
        <v>330</v>
      </c>
      <c r="G68" s="5" t="s">
        <v>154</v>
      </c>
      <c r="H68" s="5" t="s">
        <v>61</v>
      </c>
      <c r="I68" s="5" t="s">
        <v>61</v>
      </c>
      <c r="J68" s="5" t="s">
        <v>61</v>
      </c>
      <c r="K68" s="6">
        <v>42923</v>
      </c>
      <c r="L68" s="5" t="s">
        <v>468</v>
      </c>
      <c r="M68" s="3">
        <v>1</v>
      </c>
      <c r="N68" s="7">
        <v>171000</v>
      </c>
      <c r="O68" s="7">
        <v>171000</v>
      </c>
      <c r="P68" s="9"/>
      <c r="Q68" s="5"/>
      <c r="R68" s="5"/>
      <c r="S68" s="9" t="s">
        <v>461</v>
      </c>
      <c r="T68" s="5" t="s">
        <v>121</v>
      </c>
      <c r="U68" s="9"/>
      <c r="V68" s="9" t="s">
        <v>36</v>
      </c>
      <c r="W68" s="5"/>
      <c r="X68" s="5"/>
      <c r="Y68" s="11"/>
      <c r="Z68" s="8">
        <v>42923.510872274492</v>
      </c>
      <c r="AA68" s="5" t="s">
        <v>63</v>
      </c>
      <c r="AB68" s="7">
        <v>171000</v>
      </c>
      <c r="AC68" s="8">
        <v>43100</v>
      </c>
      <c r="AD68" s="9"/>
    </row>
    <row r="69" spans="1:30" ht="38.25">
      <c r="A69" s="3">
        <v>68</v>
      </c>
      <c r="B69" s="4" t="str">
        <f>HYPERLINK("https://my.zakupki.prom.ua/remote/dispatcher/state_purchase_view/3494881", "UA-2017-07-06-001723-b")</f>
        <v>UA-2017-07-06-001723-b</v>
      </c>
      <c r="C69" s="10" t="s">
        <v>404</v>
      </c>
      <c r="D69" s="10" t="s">
        <v>278</v>
      </c>
      <c r="E69" s="10" t="s">
        <v>213</v>
      </c>
      <c r="F69" s="9" t="s">
        <v>330</v>
      </c>
      <c r="G69" s="5" t="s">
        <v>154</v>
      </c>
      <c r="H69" s="5" t="s">
        <v>61</v>
      </c>
      <c r="I69" s="5" t="s">
        <v>61</v>
      </c>
      <c r="J69" s="5" t="s">
        <v>61</v>
      </c>
      <c r="K69" s="6">
        <v>42922</v>
      </c>
      <c r="L69" s="5" t="s">
        <v>468</v>
      </c>
      <c r="M69" s="3">
        <v>1</v>
      </c>
      <c r="N69" s="7">
        <v>18000</v>
      </c>
      <c r="O69" s="7">
        <v>17903.68</v>
      </c>
      <c r="P69" s="9"/>
      <c r="Q69" s="7">
        <v>96.319999999999709</v>
      </c>
      <c r="R69" s="7">
        <v>5.3511111111110947E-3</v>
      </c>
      <c r="S69" s="9" t="s">
        <v>374</v>
      </c>
      <c r="T69" s="5" t="s">
        <v>85</v>
      </c>
      <c r="U69" s="9"/>
      <c r="V69" s="9" t="s">
        <v>9</v>
      </c>
      <c r="W69" s="7">
        <v>96.319999999999709</v>
      </c>
      <c r="X69" s="7">
        <v>5.3511111111110947E-3</v>
      </c>
      <c r="Y69" s="11"/>
      <c r="Z69" s="8">
        <v>42922.71364075</v>
      </c>
      <c r="AA69" s="5" t="s">
        <v>241</v>
      </c>
      <c r="AB69" s="7">
        <v>17903.68</v>
      </c>
      <c r="AC69" s="8">
        <v>43100</v>
      </c>
      <c r="AD69" s="9"/>
    </row>
    <row r="70" spans="1:30" ht="38.25">
      <c r="A70" s="3">
        <v>69</v>
      </c>
      <c r="B70" s="4" t="str">
        <f>HYPERLINK("https://my.zakupki.prom.ua/remote/dispatcher/state_purchase_view/3470408", "UA-2017-07-04-001518-b")</f>
        <v>UA-2017-07-04-001518-b</v>
      </c>
      <c r="C70" s="10" t="s">
        <v>390</v>
      </c>
      <c r="D70" s="10" t="s">
        <v>390</v>
      </c>
      <c r="E70" s="10" t="s">
        <v>236</v>
      </c>
      <c r="F70" s="9" t="s">
        <v>330</v>
      </c>
      <c r="G70" s="5" t="s">
        <v>154</v>
      </c>
      <c r="H70" s="5" t="s">
        <v>61</v>
      </c>
      <c r="I70" s="5" t="s">
        <v>61</v>
      </c>
      <c r="J70" s="5" t="s">
        <v>61</v>
      </c>
      <c r="K70" s="6">
        <v>42920</v>
      </c>
      <c r="L70" s="5" t="s">
        <v>468</v>
      </c>
      <c r="M70" s="3">
        <v>1</v>
      </c>
      <c r="N70" s="7">
        <v>198000</v>
      </c>
      <c r="O70" s="7">
        <v>198000</v>
      </c>
      <c r="P70" s="9"/>
      <c r="Q70" s="5"/>
      <c r="R70" s="5"/>
      <c r="S70" s="9" t="s">
        <v>372</v>
      </c>
      <c r="T70" s="5" t="s">
        <v>163</v>
      </c>
      <c r="U70" s="9"/>
      <c r="V70" s="9" t="s">
        <v>8</v>
      </c>
      <c r="W70" s="5"/>
      <c r="X70" s="5"/>
      <c r="Y70" s="11"/>
      <c r="Z70" s="8">
        <v>42920.625831049765</v>
      </c>
      <c r="AA70" s="5" t="s">
        <v>240</v>
      </c>
      <c r="AB70" s="7">
        <v>198000</v>
      </c>
      <c r="AC70" s="8">
        <v>43309</v>
      </c>
      <c r="AD70" s="9"/>
    </row>
    <row r="71" spans="1:30" ht="51">
      <c r="A71" s="3">
        <v>70</v>
      </c>
      <c r="B71" s="4" t="str">
        <f>HYPERLINK("https://my.zakupki.prom.ua/remote/dispatcher/state_purchase_view/3374265", "UA-2017-06-20-001922-b")</f>
        <v>UA-2017-06-20-001922-b</v>
      </c>
      <c r="C71" s="10" t="s">
        <v>317</v>
      </c>
      <c r="D71" s="10" t="s">
        <v>336</v>
      </c>
      <c r="E71" s="10" t="s">
        <v>192</v>
      </c>
      <c r="F71" s="9" t="s">
        <v>330</v>
      </c>
      <c r="G71" s="5" t="s">
        <v>154</v>
      </c>
      <c r="H71" s="5" t="s">
        <v>61</v>
      </c>
      <c r="I71" s="5" t="s">
        <v>61</v>
      </c>
      <c r="J71" s="5" t="s">
        <v>61</v>
      </c>
      <c r="K71" s="6">
        <v>42906</v>
      </c>
      <c r="L71" s="5" t="s">
        <v>468</v>
      </c>
      <c r="M71" s="3">
        <v>1</v>
      </c>
      <c r="N71" s="7">
        <v>298000</v>
      </c>
      <c r="O71" s="7">
        <v>295742</v>
      </c>
      <c r="P71" s="9"/>
      <c r="Q71" s="7">
        <v>2258</v>
      </c>
      <c r="R71" s="7">
        <v>7.5771812080536911E-3</v>
      </c>
      <c r="S71" s="9" t="s">
        <v>459</v>
      </c>
      <c r="T71" s="5" t="s">
        <v>146</v>
      </c>
      <c r="U71" s="9"/>
      <c r="V71" s="9" t="s">
        <v>15</v>
      </c>
      <c r="W71" s="7">
        <v>2258</v>
      </c>
      <c r="X71" s="7">
        <v>7.5771812080536911E-3</v>
      </c>
      <c r="Y71" s="11"/>
      <c r="Z71" s="8">
        <v>42906.634696658424</v>
      </c>
      <c r="AA71" s="5" t="s">
        <v>239</v>
      </c>
      <c r="AB71" s="7">
        <v>295742</v>
      </c>
      <c r="AC71" s="8">
        <v>43100</v>
      </c>
      <c r="AD71" s="9"/>
    </row>
    <row r="72" spans="1:30" ht="38.25">
      <c r="A72" s="3">
        <v>71</v>
      </c>
      <c r="B72" s="4" t="str">
        <f>HYPERLINK("https://my.zakupki.prom.ua/remote/dispatcher/state_purchase_view/3281483", "UA-2017-06-09-002178-b")</f>
        <v>UA-2017-06-09-002178-b</v>
      </c>
      <c r="C72" s="10" t="s">
        <v>297</v>
      </c>
      <c r="D72" s="10" t="s">
        <v>340</v>
      </c>
      <c r="E72" s="10" t="s">
        <v>200</v>
      </c>
      <c r="F72" s="9" t="s">
        <v>330</v>
      </c>
      <c r="G72" s="5" t="s">
        <v>154</v>
      </c>
      <c r="H72" s="5" t="s">
        <v>61</v>
      </c>
      <c r="I72" s="5" t="s">
        <v>61</v>
      </c>
      <c r="J72" s="5" t="s">
        <v>61</v>
      </c>
      <c r="K72" s="6">
        <v>42895</v>
      </c>
      <c r="L72" s="5" t="s">
        <v>468</v>
      </c>
      <c r="M72" s="3">
        <v>1</v>
      </c>
      <c r="N72" s="7">
        <v>1314000</v>
      </c>
      <c r="O72" s="7">
        <v>1284057</v>
      </c>
      <c r="P72" s="9"/>
      <c r="Q72" s="7">
        <v>29943</v>
      </c>
      <c r="R72" s="7">
        <v>2.2787671232876713E-2</v>
      </c>
      <c r="S72" s="9" t="s">
        <v>374</v>
      </c>
      <c r="T72" s="5" t="s">
        <v>85</v>
      </c>
      <c r="U72" s="9"/>
      <c r="V72" s="9" t="s">
        <v>9</v>
      </c>
      <c r="W72" s="7">
        <v>29943</v>
      </c>
      <c r="X72" s="7">
        <v>2.2787671232876713E-2</v>
      </c>
      <c r="Y72" s="11"/>
      <c r="Z72" s="8">
        <v>42895.650511058833</v>
      </c>
      <c r="AA72" s="5" t="s">
        <v>238</v>
      </c>
      <c r="AB72" s="7">
        <v>1284057</v>
      </c>
      <c r="AC72" s="8">
        <v>43100</v>
      </c>
      <c r="AD72" s="9"/>
    </row>
    <row r="73" spans="1:30" ht="51">
      <c r="A73" s="3">
        <v>72</v>
      </c>
      <c r="B73" s="4" t="str">
        <f>HYPERLINK("https://my.zakupki.prom.ua/remote/dispatcher/state_purchase_view/3260956", "UA-2017-06-08-000533-b")</f>
        <v>UA-2017-06-08-000533-b</v>
      </c>
      <c r="C73" s="10" t="s">
        <v>404</v>
      </c>
      <c r="D73" s="10" t="s">
        <v>278</v>
      </c>
      <c r="E73" s="10" t="s">
        <v>213</v>
      </c>
      <c r="F73" s="9" t="s">
        <v>330</v>
      </c>
      <c r="G73" s="5" t="s">
        <v>154</v>
      </c>
      <c r="H73" s="5" t="s">
        <v>61</v>
      </c>
      <c r="I73" s="5" t="s">
        <v>61</v>
      </c>
      <c r="J73" s="5" t="s">
        <v>61</v>
      </c>
      <c r="K73" s="6">
        <v>42894</v>
      </c>
      <c r="L73" s="5" t="s">
        <v>468</v>
      </c>
      <c r="M73" s="3">
        <v>1</v>
      </c>
      <c r="N73" s="7">
        <v>100000</v>
      </c>
      <c r="O73" s="7">
        <v>91867</v>
      </c>
      <c r="P73" s="9"/>
      <c r="Q73" s="7">
        <v>8133</v>
      </c>
      <c r="R73" s="7">
        <v>8.133E-2</v>
      </c>
      <c r="S73" s="9" t="s">
        <v>408</v>
      </c>
      <c r="T73" s="5" t="s">
        <v>184</v>
      </c>
      <c r="U73" s="9"/>
      <c r="V73" s="9" t="s">
        <v>14</v>
      </c>
      <c r="W73" s="7">
        <v>8133</v>
      </c>
      <c r="X73" s="7">
        <v>8.133E-2</v>
      </c>
      <c r="Y73" s="11"/>
      <c r="Z73" s="8">
        <v>42894.466363780186</v>
      </c>
      <c r="AA73" s="5" t="s">
        <v>237</v>
      </c>
      <c r="AB73" s="7">
        <v>91867</v>
      </c>
      <c r="AC73" s="8">
        <v>43100</v>
      </c>
      <c r="AD73" s="9"/>
    </row>
    <row r="74" spans="1:30" ht="38.25">
      <c r="A74" s="3">
        <v>73</v>
      </c>
      <c r="B74" s="4" t="str">
        <f>HYPERLINK("https://my.zakupki.prom.ua/remote/dispatcher/state_purchase_view/3205749", "UA-2017-06-01-000001-b")</f>
        <v>UA-2017-06-01-000001-b</v>
      </c>
      <c r="C74" s="10" t="s">
        <v>298</v>
      </c>
      <c r="D74" s="10" t="s">
        <v>341</v>
      </c>
      <c r="E74" s="10" t="s">
        <v>200</v>
      </c>
      <c r="F74" s="9" t="s">
        <v>330</v>
      </c>
      <c r="G74" s="5" t="s">
        <v>154</v>
      </c>
      <c r="H74" s="5" t="s">
        <v>61</v>
      </c>
      <c r="I74" s="5" t="s">
        <v>61</v>
      </c>
      <c r="J74" s="5" t="s">
        <v>61</v>
      </c>
      <c r="K74" s="6">
        <v>42887</v>
      </c>
      <c r="L74" s="5" t="s">
        <v>468</v>
      </c>
      <c r="M74" s="3">
        <v>1</v>
      </c>
      <c r="N74" s="7">
        <v>181573</v>
      </c>
      <c r="O74" s="7">
        <v>181566</v>
      </c>
      <c r="P74" s="9"/>
      <c r="Q74" s="7">
        <v>7</v>
      </c>
      <c r="R74" s="7">
        <v>3.8551987354948151E-5</v>
      </c>
      <c r="S74" s="9" t="s">
        <v>374</v>
      </c>
      <c r="T74" s="5" t="s">
        <v>85</v>
      </c>
      <c r="U74" s="9"/>
      <c r="V74" s="9" t="s">
        <v>9</v>
      </c>
      <c r="W74" s="7">
        <v>7</v>
      </c>
      <c r="X74" s="7">
        <v>3.8551987354948151E-5</v>
      </c>
      <c r="Y74" s="11"/>
      <c r="Z74" s="8">
        <v>42887.018952119572</v>
      </c>
      <c r="AA74" s="5" t="s">
        <v>235</v>
      </c>
      <c r="AB74" s="7">
        <v>181566</v>
      </c>
      <c r="AC74" s="8">
        <v>43100</v>
      </c>
      <c r="AD74" s="9"/>
    </row>
    <row r="75" spans="1:30" ht="38.25">
      <c r="A75" s="3">
        <v>74</v>
      </c>
      <c r="B75" s="4" t="str">
        <f>HYPERLINK("https://my.zakupki.prom.ua/remote/dispatcher/state_purchase_view/3200230", "UA-2017-05-31-000781-b")</f>
        <v>UA-2017-05-31-000781-b</v>
      </c>
      <c r="C75" s="10" t="s">
        <v>327</v>
      </c>
      <c r="D75" s="10" t="s">
        <v>327</v>
      </c>
      <c r="E75" s="10" t="s">
        <v>208</v>
      </c>
      <c r="F75" s="9" t="s">
        <v>330</v>
      </c>
      <c r="G75" s="5" t="s">
        <v>154</v>
      </c>
      <c r="H75" s="5" t="s">
        <v>61</v>
      </c>
      <c r="I75" s="5" t="s">
        <v>61</v>
      </c>
      <c r="J75" s="5" t="s">
        <v>61</v>
      </c>
      <c r="K75" s="6">
        <v>42886</v>
      </c>
      <c r="L75" s="5" t="s">
        <v>468</v>
      </c>
      <c r="M75" s="3">
        <v>1</v>
      </c>
      <c r="N75" s="7">
        <v>80000</v>
      </c>
      <c r="O75" s="7">
        <v>80000</v>
      </c>
      <c r="P75" s="9"/>
      <c r="Q75" s="5"/>
      <c r="R75" s="5"/>
      <c r="S75" s="9" t="s">
        <v>372</v>
      </c>
      <c r="T75" s="5" t="s">
        <v>163</v>
      </c>
      <c r="U75" s="9"/>
      <c r="V75" s="9" t="s">
        <v>8</v>
      </c>
      <c r="W75" s="5"/>
      <c r="X75" s="5"/>
      <c r="Y75" s="11"/>
      <c r="Z75" s="8">
        <v>42886.610726881183</v>
      </c>
      <c r="AA75" s="5" t="s">
        <v>234</v>
      </c>
      <c r="AB75" s="7">
        <v>80000</v>
      </c>
      <c r="AC75" s="8">
        <v>43100</v>
      </c>
      <c r="AD75" s="9"/>
    </row>
    <row r="76" spans="1:30" ht="38.25">
      <c r="A76" s="3">
        <v>75</v>
      </c>
      <c r="B76" s="4" t="str">
        <f>HYPERLINK("https://my.zakupki.prom.ua/remote/dispatcher/state_purchase_view/3164118", "UA-2017-05-26-000590-b")</f>
        <v>UA-2017-05-26-000590-b</v>
      </c>
      <c r="C76" s="10" t="s">
        <v>267</v>
      </c>
      <c r="D76" s="10" t="s">
        <v>267</v>
      </c>
      <c r="E76" s="10" t="s">
        <v>199</v>
      </c>
      <c r="F76" s="9" t="s">
        <v>330</v>
      </c>
      <c r="G76" s="5" t="s">
        <v>154</v>
      </c>
      <c r="H76" s="5" t="s">
        <v>61</v>
      </c>
      <c r="I76" s="5" t="s">
        <v>61</v>
      </c>
      <c r="J76" s="5" t="s">
        <v>61</v>
      </c>
      <c r="K76" s="6">
        <v>42881</v>
      </c>
      <c r="L76" s="5" t="s">
        <v>468</v>
      </c>
      <c r="M76" s="3">
        <v>1</v>
      </c>
      <c r="N76" s="7">
        <v>900000</v>
      </c>
      <c r="O76" s="7">
        <v>850447</v>
      </c>
      <c r="P76" s="9"/>
      <c r="Q76" s="7">
        <v>49553</v>
      </c>
      <c r="R76" s="7">
        <v>5.5058888888888886E-2</v>
      </c>
      <c r="S76" s="9" t="s">
        <v>427</v>
      </c>
      <c r="T76" s="5" t="s">
        <v>180</v>
      </c>
      <c r="U76" s="9"/>
      <c r="V76" s="9" t="s">
        <v>5</v>
      </c>
      <c r="W76" s="7">
        <v>49553</v>
      </c>
      <c r="X76" s="7">
        <v>5.5058888888888886E-2</v>
      </c>
      <c r="Y76" s="11"/>
      <c r="Z76" s="8">
        <v>42881.509029719651</v>
      </c>
      <c r="AA76" s="5" t="s">
        <v>233</v>
      </c>
      <c r="AB76" s="7">
        <v>850447</v>
      </c>
      <c r="AC76" s="8">
        <v>43100</v>
      </c>
      <c r="AD76" s="9"/>
    </row>
    <row r="77" spans="1:30" ht="102">
      <c r="A77" s="3">
        <v>76</v>
      </c>
      <c r="B77" s="4" t="str">
        <f>HYPERLINK("https://my.zakupki.prom.ua/remote/dispatcher/state_purchase_view/3093425", "UA-2017-05-18-002495-b")</f>
        <v>UA-2017-05-18-002495-b</v>
      </c>
      <c r="C77" s="10" t="s">
        <v>402</v>
      </c>
      <c r="D77" s="10" t="s">
        <v>402</v>
      </c>
      <c r="E77" s="10" t="s">
        <v>200</v>
      </c>
      <c r="F77" s="9" t="s">
        <v>287</v>
      </c>
      <c r="G77" s="5" t="s">
        <v>154</v>
      </c>
      <c r="H77" s="5" t="s">
        <v>61</v>
      </c>
      <c r="I77" s="5" t="s">
        <v>61</v>
      </c>
      <c r="J77" s="5" t="s">
        <v>61</v>
      </c>
      <c r="K77" s="6">
        <v>42873</v>
      </c>
      <c r="L77" s="8">
        <v>42893.658541666664</v>
      </c>
      <c r="M77" s="3">
        <v>3</v>
      </c>
      <c r="N77" s="7">
        <v>649063</v>
      </c>
      <c r="O77" s="7">
        <v>509000</v>
      </c>
      <c r="P77" s="9" t="s">
        <v>432</v>
      </c>
      <c r="Q77" s="7">
        <v>140063</v>
      </c>
      <c r="R77" s="7">
        <v>0.21579261181118012</v>
      </c>
      <c r="S77" s="9"/>
      <c r="T77" s="5"/>
      <c r="U77" s="9"/>
      <c r="V77" s="9"/>
      <c r="W77" s="5"/>
      <c r="X77" s="5"/>
      <c r="Y77" s="11" t="str">
        <f>HYPERLINK("https://auction.openprocurement.org/tenders/30df523a5766479d93553f567997c46b")</f>
        <v>https://auction.openprocurement.org/tenders/30df523a5766479d93553f567997c46b</v>
      </c>
      <c r="Z77" s="8">
        <v>42945.001883390243</v>
      </c>
      <c r="AA77" s="5"/>
      <c r="AB77" s="5"/>
      <c r="AC77" s="5"/>
      <c r="AD77" s="9"/>
    </row>
    <row r="78" spans="1:30" ht="38.25">
      <c r="A78" s="3">
        <v>77</v>
      </c>
      <c r="B78" s="4" t="str">
        <f>HYPERLINK("https://my.zakupki.prom.ua/remote/dispatcher/state_purchase_view/3023801", "UA-2017-05-12-000402-b")</f>
        <v>UA-2017-05-12-000402-b</v>
      </c>
      <c r="C78" s="10" t="s">
        <v>361</v>
      </c>
      <c r="D78" s="10" t="s">
        <v>361</v>
      </c>
      <c r="E78" s="10" t="s">
        <v>200</v>
      </c>
      <c r="F78" s="9" t="s">
        <v>330</v>
      </c>
      <c r="G78" s="5" t="s">
        <v>154</v>
      </c>
      <c r="H78" s="5" t="s">
        <v>61</v>
      </c>
      <c r="I78" s="5" t="s">
        <v>61</v>
      </c>
      <c r="J78" s="5" t="s">
        <v>61</v>
      </c>
      <c r="K78" s="6">
        <v>42867</v>
      </c>
      <c r="L78" s="5" t="s">
        <v>468</v>
      </c>
      <c r="M78" s="3">
        <v>1</v>
      </c>
      <c r="N78" s="7">
        <v>250000</v>
      </c>
      <c r="O78" s="7">
        <v>248476.79999999999</v>
      </c>
      <c r="P78" s="9"/>
      <c r="Q78" s="7">
        <v>1523.2000000000116</v>
      </c>
      <c r="R78" s="7">
        <v>6.0928000000000466E-3</v>
      </c>
      <c r="S78" s="9" t="s">
        <v>374</v>
      </c>
      <c r="T78" s="5" t="s">
        <v>85</v>
      </c>
      <c r="U78" s="9"/>
      <c r="V78" s="9" t="s">
        <v>9</v>
      </c>
      <c r="W78" s="7">
        <v>1523.2000000000116</v>
      </c>
      <c r="X78" s="7">
        <v>6.0928000000000466E-3</v>
      </c>
      <c r="Y78" s="11"/>
      <c r="Z78" s="8">
        <v>42867.433786175163</v>
      </c>
      <c r="AA78" s="5" t="s">
        <v>231</v>
      </c>
      <c r="AB78" s="7">
        <v>248476.79999999999</v>
      </c>
      <c r="AC78" s="8">
        <v>43100</v>
      </c>
      <c r="AD78" s="9"/>
    </row>
    <row r="79" spans="1:30" ht="51">
      <c r="A79" s="3">
        <v>78</v>
      </c>
      <c r="B79" s="4" t="str">
        <f>HYPERLINK("https://my.zakupki.prom.ua/remote/dispatcher/state_purchase_view/3022983", "UA-2017-05-12-000225-b")</f>
        <v>UA-2017-05-12-000225-b</v>
      </c>
      <c r="C79" s="10" t="s">
        <v>261</v>
      </c>
      <c r="D79" s="10" t="s">
        <v>261</v>
      </c>
      <c r="E79" s="10" t="s">
        <v>192</v>
      </c>
      <c r="F79" s="9" t="s">
        <v>330</v>
      </c>
      <c r="G79" s="5" t="s">
        <v>154</v>
      </c>
      <c r="H79" s="5" t="s">
        <v>61</v>
      </c>
      <c r="I79" s="5" t="s">
        <v>61</v>
      </c>
      <c r="J79" s="5" t="s">
        <v>61</v>
      </c>
      <c r="K79" s="6">
        <v>42867</v>
      </c>
      <c r="L79" s="5" t="s">
        <v>468</v>
      </c>
      <c r="M79" s="3">
        <v>1</v>
      </c>
      <c r="N79" s="7">
        <v>199000</v>
      </c>
      <c r="O79" s="7">
        <v>199000</v>
      </c>
      <c r="P79" s="9"/>
      <c r="Q79" s="5"/>
      <c r="R79" s="5"/>
      <c r="S79" s="9" t="s">
        <v>450</v>
      </c>
      <c r="T79" s="5" t="s">
        <v>186</v>
      </c>
      <c r="U79" s="9"/>
      <c r="V79" s="9" t="s">
        <v>12</v>
      </c>
      <c r="W79" s="5"/>
      <c r="X79" s="5"/>
      <c r="Y79" s="11"/>
      <c r="Z79" s="8">
        <v>42867.410137275547</v>
      </c>
      <c r="AA79" s="5" t="s">
        <v>228</v>
      </c>
      <c r="AB79" s="7">
        <v>199000</v>
      </c>
      <c r="AC79" s="8">
        <v>43100</v>
      </c>
      <c r="AD79" s="9"/>
    </row>
    <row r="80" spans="1:30" ht="51">
      <c r="A80" s="3">
        <v>79</v>
      </c>
      <c r="B80" s="4" t="str">
        <f>HYPERLINK("https://my.zakupki.prom.ua/remote/dispatcher/state_purchase_view/3007577", "UA-2017-05-10-002166-b")</f>
        <v>UA-2017-05-10-002166-b</v>
      </c>
      <c r="C80" s="10" t="s">
        <v>262</v>
      </c>
      <c r="D80" s="10" t="s">
        <v>262</v>
      </c>
      <c r="E80" s="10" t="s">
        <v>199</v>
      </c>
      <c r="F80" s="9" t="s">
        <v>330</v>
      </c>
      <c r="G80" s="5" t="s">
        <v>154</v>
      </c>
      <c r="H80" s="5" t="s">
        <v>61</v>
      </c>
      <c r="I80" s="5" t="s">
        <v>61</v>
      </c>
      <c r="J80" s="5" t="s">
        <v>61</v>
      </c>
      <c r="K80" s="6">
        <v>42865</v>
      </c>
      <c r="L80" s="5" t="s">
        <v>468</v>
      </c>
      <c r="M80" s="3">
        <v>1</v>
      </c>
      <c r="N80" s="7">
        <v>318462.58</v>
      </c>
      <c r="O80" s="7">
        <v>318462.58</v>
      </c>
      <c r="P80" s="9"/>
      <c r="Q80" s="5"/>
      <c r="R80" s="5"/>
      <c r="S80" s="9" t="s">
        <v>441</v>
      </c>
      <c r="T80" s="5" t="s">
        <v>178</v>
      </c>
      <c r="U80" s="9"/>
      <c r="V80" s="9" t="s">
        <v>23</v>
      </c>
      <c r="W80" s="5"/>
      <c r="X80" s="5"/>
      <c r="Y80" s="11"/>
      <c r="Z80" s="8">
        <v>42865.732509585061</v>
      </c>
      <c r="AA80" s="5" t="s">
        <v>230</v>
      </c>
      <c r="AB80" s="7">
        <v>318462.58</v>
      </c>
      <c r="AC80" s="8">
        <v>43100</v>
      </c>
      <c r="AD80" s="9"/>
    </row>
    <row r="81" spans="1:30" ht="51">
      <c r="A81" s="3">
        <v>80</v>
      </c>
      <c r="B81" s="4" t="str">
        <f>HYPERLINK("https://my.zakupki.prom.ua/remote/dispatcher/state_purchase_view/3007089", "UA-2017-05-10-002067-b")</f>
        <v>UA-2017-05-10-002067-b</v>
      </c>
      <c r="C81" s="10" t="s">
        <v>266</v>
      </c>
      <c r="D81" s="10" t="s">
        <v>266</v>
      </c>
      <c r="E81" s="10" t="s">
        <v>199</v>
      </c>
      <c r="F81" s="9" t="s">
        <v>330</v>
      </c>
      <c r="G81" s="5" t="s">
        <v>154</v>
      </c>
      <c r="H81" s="5" t="s">
        <v>61</v>
      </c>
      <c r="I81" s="5" t="s">
        <v>61</v>
      </c>
      <c r="J81" s="5" t="s">
        <v>61</v>
      </c>
      <c r="K81" s="6">
        <v>42865</v>
      </c>
      <c r="L81" s="5" t="s">
        <v>468</v>
      </c>
      <c r="M81" s="3">
        <v>1</v>
      </c>
      <c r="N81" s="7">
        <v>941095.11</v>
      </c>
      <c r="O81" s="7">
        <v>941095.11</v>
      </c>
      <c r="P81" s="9"/>
      <c r="Q81" s="5"/>
      <c r="R81" s="5"/>
      <c r="S81" s="9" t="s">
        <v>451</v>
      </c>
      <c r="T81" s="5" t="s">
        <v>171</v>
      </c>
      <c r="U81" s="9"/>
      <c r="V81" s="9" t="s">
        <v>4</v>
      </c>
      <c r="W81" s="5"/>
      <c r="X81" s="5"/>
      <c r="Y81" s="11"/>
      <c r="Z81" s="8">
        <v>42865.718613109028</v>
      </c>
      <c r="AA81" s="5" t="s">
        <v>229</v>
      </c>
      <c r="AB81" s="7">
        <v>941095.11</v>
      </c>
      <c r="AC81" s="8">
        <v>43100</v>
      </c>
      <c r="AD81" s="9"/>
    </row>
    <row r="82" spans="1:30" ht="38.25">
      <c r="A82" s="3">
        <v>81</v>
      </c>
      <c r="B82" s="4" t="str">
        <f>HYPERLINK("https://my.zakupki.prom.ua/remote/dispatcher/state_purchase_view/2982424", "UA-2017-05-05-000102-b")</f>
        <v>UA-2017-05-05-000102-b</v>
      </c>
      <c r="C82" s="10" t="s">
        <v>370</v>
      </c>
      <c r="D82" s="10" t="s">
        <v>370</v>
      </c>
      <c r="E82" s="10" t="s">
        <v>200</v>
      </c>
      <c r="F82" s="9" t="s">
        <v>330</v>
      </c>
      <c r="G82" s="5" t="s">
        <v>154</v>
      </c>
      <c r="H82" s="5" t="s">
        <v>61</v>
      </c>
      <c r="I82" s="5" t="s">
        <v>61</v>
      </c>
      <c r="J82" s="5" t="s">
        <v>61</v>
      </c>
      <c r="K82" s="6">
        <v>42860</v>
      </c>
      <c r="L82" s="5" t="s">
        <v>468</v>
      </c>
      <c r="M82" s="3">
        <v>1</v>
      </c>
      <c r="N82" s="7">
        <v>141887</v>
      </c>
      <c r="O82" s="7">
        <v>141887</v>
      </c>
      <c r="P82" s="9"/>
      <c r="Q82" s="5"/>
      <c r="R82" s="5"/>
      <c r="S82" s="9" t="s">
        <v>374</v>
      </c>
      <c r="T82" s="5" t="s">
        <v>85</v>
      </c>
      <c r="U82" s="9"/>
      <c r="V82" s="9" t="s">
        <v>20</v>
      </c>
      <c r="W82" s="5"/>
      <c r="X82" s="5"/>
      <c r="Y82" s="11"/>
      <c r="Z82" s="8">
        <v>42860.38835493222</v>
      </c>
      <c r="AA82" s="5" t="s">
        <v>227</v>
      </c>
      <c r="AB82" s="7">
        <v>141887</v>
      </c>
      <c r="AC82" s="8">
        <v>43100</v>
      </c>
      <c r="AD82" s="9"/>
    </row>
    <row r="83" spans="1:30" ht="38.25">
      <c r="A83" s="3">
        <v>82</v>
      </c>
      <c r="B83" s="4" t="str">
        <f>HYPERLINK("https://my.zakupki.prom.ua/remote/dispatcher/state_purchase_view/2966128", "UA-2017-05-03-001450-b")</f>
        <v>UA-2017-05-03-001450-b</v>
      </c>
      <c r="C83" s="10" t="s">
        <v>335</v>
      </c>
      <c r="D83" s="10" t="s">
        <v>335</v>
      </c>
      <c r="E83" s="10" t="s">
        <v>200</v>
      </c>
      <c r="F83" s="9" t="s">
        <v>330</v>
      </c>
      <c r="G83" s="5" t="s">
        <v>154</v>
      </c>
      <c r="H83" s="5" t="s">
        <v>61</v>
      </c>
      <c r="I83" s="5" t="s">
        <v>61</v>
      </c>
      <c r="J83" s="5" t="s">
        <v>61</v>
      </c>
      <c r="K83" s="6">
        <v>42858</v>
      </c>
      <c r="L83" s="5" t="s">
        <v>468</v>
      </c>
      <c r="M83" s="3">
        <v>1</v>
      </c>
      <c r="N83" s="7">
        <v>142000</v>
      </c>
      <c r="O83" s="7">
        <v>142000</v>
      </c>
      <c r="P83" s="9"/>
      <c r="Q83" s="5"/>
      <c r="R83" s="5"/>
      <c r="S83" s="9" t="s">
        <v>374</v>
      </c>
      <c r="T83" s="5" t="s">
        <v>85</v>
      </c>
      <c r="U83" s="9"/>
      <c r="V83" s="9" t="s">
        <v>20</v>
      </c>
      <c r="W83" s="5"/>
      <c r="X83" s="5"/>
      <c r="Y83" s="11"/>
      <c r="Z83" s="8">
        <v>42858.663780131159</v>
      </c>
      <c r="AA83" s="5" t="s">
        <v>225</v>
      </c>
      <c r="AB83" s="7">
        <v>142000</v>
      </c>
      <c r="AC83" s="8">
        <v>43100</v>
      </c>
      <c r="AD83" s="9"/>
    </row>
    <row r="84" spans="1:30" ht="38.25">
      <c r="A84" s="3">
        <v>83</v>
      </c>
      <c r="B84" s="4" t="str">
        <f>HYPERLINK("https://my.zakupki.prom.ua/remote/dispatcher/state_purchase_view/2964688", "UA-2017-05-03-001263-b")</f>
        <v>UA-2017-05-03-001263-b</v>
      </c>
      <c r="C84" s="10" t="s">
        <v>383</v>
      </c>
      <c r="D84" s="10" t="s">
        <v>271</v>
      </c>
      <c r="E84" s="10" t="s">
        <v>199</v>
      </c>
      <c r="F84" s="9" t="s">
        <v>330</v>
      </c>
      <c r="G84" s="5" t="s">
        <v>154</v>
      </c>
      <c r="H84" s="5" t="s">
        <v>61</v>
      </c>
      <c r="I84" s="5" t="s">
        <v>61</v>
      </c>
      <c r="J84" s="5" t="s">
        <v>61</v>
      </c>
      <c r="K84" s="6">
        <v>42858</v>
      </c>
      <c r="L84" s="5" t="s">
        <v>468</v>
      </c>
      <c r="M84" s="3">
        <v>1</v>
      </c>
      <c r="N84" s="7">
        <v>70344.02</v>
      </c>
      <c r="O84" s="7">
        <v>70344.02</v>
      </c>
      <c r="P84" s="9"/>
      <c r="Q84" s="5"/>
      <c r="R84" s="5"/>
      <c r="S84" s="9" t="s">
        <v>435</v>
      </c>
      <c r="T84" s="5" t="s">
        <v>185</v>
      </c>
      <c r="U84" s="9"/>
      <c r="V84" s="9" t="s">
        <v>17</v>
      </c>
      <c r="W84" s="5"/>
      <c r="X84" s="5"/>
      <c r="Y84" s="11"/>
      <c r="Z84" s="8">
        <v>42858.643090808284</v>
      </c>
      <c r="AA84" s="5" t="s">
        <v>224</v>
      </c>
      <c r="AB84" s="7">
        <v>70344.02</v>
      </c>
      <c r="AC84" s="8">
        <v>43100</v>
      </c>
      <c r="AD84" s="9"/>
    </row>
    <row r="85" spans="1:30" ht="102">
      <c r="A85" s="3">
        <v>84</v>
      </c>
      <c r="B85" s="4" t="str">
        <f>HYPERLINK("https://my.zakupki.prom.ua/remote/dispatcher/state_purchase_view/2848608", "UA-2017-04-18-000442-b")</f>
        <v>UA-2017-04-18-000442-b</v>
      </c>
      <c r="C85" s="10" t="s">
        <v>339</v>
      </c>
      <c r="D85" s="10" t="s">
        <v>339</v>
      </c>
      <c r="E85" s="10" t="s">
        <v>200</v>
      </c>
      <c r="F85" s="9" t="s">
        <v>287</v>
      </c>
      <c r="G85" s="5" t="s">
        <v>154</v>
      </c>
      <c r="H85" s="5" t="s">
        <v>148</v>
      </c>
      <c r="I85" s="5" t="s">
        <v>61</v>
      </c>
      <c r="J85" s="5" t="s">
        <v>61</v>
      </c>
      <c r="K85" s="6">
        <v>42843</v>
      </c>
      <c r="L85" s="8">
        <v>42860.5078587963</v>
      </c>
      <c r="M85" s="3">
        <v>2</v>
      </c>
      <c r="N85" s="7">
        <v>2800000</v>
      </c>
      <c r="O85" s="7">
        <v>2491503.1</v>
      </c>
      <c r="P85" s="9" t="s">
        <v>397</v>
      </c>
      <c r="Q85" s="7">
        <v>308496.89999999991</v>
      </c>
      <c r="R85" s="7">
        <v>0.11017746428571425</v>
      </c>
      <c r="S85" s="9" t="s">
        <v>397</v>
      </c>
      <c r="T85" s="5" t="s">
        <v>170</v>
      </c>
      <c r="U85" s="9" t="s">
        <v>255</v>
      </c>
      <c r="V85" s="9" t="s">
        <v>175</v>
      </c>
      <c r="W85" s="7">
        <v>308496.89999999991</v>
      </c>
      <c r="X85" s="7">
        <v>0.11017746428571425</v>
      </c>
      <c r="Y85" s="11" t="str">
        <f>HYPERLINK("https://auction.openprocurement.org/tenders/a911e62b1d7243ed815a93d6aa814740")</f>
        <v>https://auction.openprocurement.org/tenders/a911e62b1d7243ed815a93d6aa814740</v>
      </c>
      <c r="Z85" s="8">
        <v>42878.471785684516</v>
      </c>
      <c r="AA85" s="5" t="s">
        <v>232</v>
      </c>
      <c r="AB85" s="7">
        <v>2491503.1</v>
      </c>
      <c r="AC85" s="8">
        <v>43100</v>
      </c>
      <c r="AD85" s="9"/>
    </row>
    <row r="86" spans="1:30" ht="51">
      <c r="A86" s="3">
        <v>85</v>
      </c>
      <c r="B86" s="4" t="str">
        <f>HYPERLINK("https://my.zakupki.prom.ua/remote/dispatcher/state_purchase_view/2779191", "UA-2017-04-07-002174-b")</f>
        <v>UA-2017-04-07-002174-b</v>
      </c>
      <c r="C86" s="10" t="s">
        <v>422</v>
      </c>
      <c r="D86" s="10" t="s">
        <v>422</v>
      </c>
      <c r="E86" s="10" t="s">
        <v>219</v>
      </c>
      <c r="F86" s="9" t="s">
        <v>330</v>
      </c>
      <c r="G86" s="5" t="s">
        <v>154</v>
      </c>
      <c r="H86" s="5" t="s">
        <v>61</v>
      </c>
      <c r="I86" s="5" t="s">
        <v>61</v>
      </c>
      <c r="J86" s="5" t="s">
        <v>61</v>
      </c>
      <c r="K86" s="6">
        <v>42832</v>
      </c>
      <c r="L86" s="5" t="s">
        <v>468</v>
      </c>
      <c r="M86" s="3">
        <v>1</v>
      </c>
      <c r="N86" s="7">
        <v>199000</v>
      </c>
      <c r="O86" s="7">
        <v>199000</v>
      </c>
      <c r="P86" s="9"/>
      <c r="Q86" s="5"/>
      <c r="R86" s="5"/>
      <c r="S86" s="9" t="s">
        <v>409</v>
      </c>
      <c r="T86" s="5" t="s">
        <v>167</v>
      </c>
      <c r="U86" s="9"/>
      <c r="V86" s="9" t="s">
        <v>7</v>
      </c>
      <c r="W86" s="5"/>
      <c r="X86" s="5"/>
      <c r="Y86" s="11"/>
      <c r="Z86" s="8">
        <v>42832.707410533309</v>
      </c>
      <c r="AA86" s="5" t="s">
        <v>214</v>
      </c>
      <c r="AB86" s="7">
        <v>199000</v>
      </c>
      <c r="AC86" s="8">
        <v>43100</v>
      </c>
      <c r="AD86" s="9"/>
    </row>
    <row r="87" spans="1:30" ht="51">
      <c r="A87" s="3">
        <v>86</v>
      </c>
      <c r="B87" s="4" t="str">
        <f>HYPERLINK("https://my.zakupki.prom.ua/remote/dispatcher/state_purchase_view/2769456", "UA-2017-04-07-000320-b")</f>
        <v>UA-2017-04-07-000320-b</v>
      </c>
      <c r="C87" s="10" t="s">
        <v>337</v>
      </c>
      <c r="D87" s="10" t="s">
        <v>337</v>
      </c>
      <c r="E87" s="10" t="s">
        <v>212</v>
      </c>
      <c r="F87" s="9" t="s">
        <v>330</v>
      </c>
      <c r="G87" s="5" t="s">
        <v>154</v>
      </c>
      <c r="H87" s="5" t="s">
        <v>61</v>
      </c>
      <c r="I87" s="5" t="s">
        <v>61</v>
      </c>
      <c r="J87" s="5" t="s">
        <v>61</v>
      </c>
      <c r="K87" s="6">
        <v>42832</v>
      </c>
      <c r="L87" s="5" t="s">
        <v>468</v>
      </c>
      <c r="M87" s="3">
        <v>1</v>
      </c>
      <c r="N87" s="7">
        <v>89318</v>
      </c>
      <c r="O87" s="7">
        <v>89318</v>
      </c>
      <c r="P87" s="9"/>
      <c r="Q87" s="5"/>
      <c r="R87" s="5"/>
      <c r="S87" s="9" t="s">
        <v>373</v>
      </c>
      <c r="T87" s="5" t="s">
        <v>165</v>
      </c>
      <c r="U87" s="9"/>
      <c r="V87" s="9" t="s">
        <v>6</v>
      </c>
      <c r="W87" s="5"/>
      <c r="X87" s="5"/>
      <c r="Y87" s="11"/>
      <c r="Z87" s="8">
        <v>42832.424315246317</v>
      </c>
      <c r="AA87" s="5" t="s">
        <v>190</v>
      </c>
      <c r="AB87" s="7">
        <v>89318</v>
      </c>
      <c r="AC87" s="8">
        <v>43159</v>
      </c>
      <c r="AD87" s="9"/>
    </row>
    <row r="88" spans="1:30" ht="51">
      <c r="A88" s="3">
        <v>87</v>
      </c>
      <c r="B88" s="4" t="str">
        <f>HYPERLINK("https://my.zakupki.prom.ua/remote/dispatcher/state_purchase_view/2768492", "UA-2017-04-07-000114-b")</f>
        <v>UA-2017-04-07-000114-b</v>
      </c>
      <c r="C88" s="10" t="s">
        <v>404</v>
      </c>
      <c r="D88" s="10" t="s">
        <v>404</v>
      </c>
      <c r="E88" s="10" t="s">
        <v>213</v>
      </c>
      <c r="F88" s="9" t="s">
        <v>330</v>
      </c>
      <c r="G88" s="5" t="s">
        <v>154</v>
      </c>
      <c r="H88" s="5" t="s">
        <v>61</v>
      </c>
      <c r="I88" s="5" t="s">
        <v>61</v>
      </c>
      <c r="J88" s="5" t="s">
        <v>61</v>
      </c>
      <c r="K88" s="6">
        <v>42832</v>
      </c>
      <c r="L88" s="5" t="s">
        <v>468</v>
      </c>
      <c r="M88" s="3">
        <v>1</v>
      </c>
      <c r="N88" s="7">
        <v>33493</v>
      </c>
      <c r="O88" s="7">
        <v>33493</v>
      </c>
      <c r="P88" s="9"/>
      <c r="Q88" s="5"/>
      <c r="R88" s="5"/>
      <c r="S88" s="9" t="s">
        <v>373</v>
      </c>
      <c r="T88" s="5" t="s">
        <v>165</v>
      </c>
      <c r="U88" s="9"/>
      <c r="V88" s="9" t="s">
        <v>6</v>
      </c>
      <c r="W88" s="5"/>
      <c r="X88" s="5"/>
      <c r="Y88" s="11"/>
      <c r="Z88" s="8">
        <v>42832.383724523163</v>
      </c>
      <c r="AA88" s="5" t="s">
        <v>189</v>
      </c>
      <c r="AB88" s="7">
        <v>33493</v>
      </c>
      <c r="AC88" s="8">
        <v>43100</v>
      </c>
      <c r="AD88" s="9"/>
    </row>
    <row r="89" spans="1:30" ht="38.25">
      <c r="A89" s="3">
        <v>88</v>
      </c>
      <c r="B89" s="4" t="str">
        <f>HYPERLINK("https://my.zakupki.prom.ua/remote/dispatcher/state_purchase_view/2736031", "UA-2017-04-04-001574-b")</f>
        <v>UA-2017-04-04-001574-b</v>
      </c>
      <c r="C89" s="10" t="s">
        <v>341</v>
      </c>
      <c r="D89" s="10" t="s">
        <v>341</v>
      </c>
      <c r="E89" s="10" t="s">
        <v>200</v>
      </c>
      <c r="F89" s="9" t="s">
        <v>330</v>
      </c>
      <c r="G89" s="5" t="s">
        <v>154</v>
      </c>
      <c r="H89" s="5" t="s">
        <v>61</v>
      </c>
      <c r="I89" s="5" t="s">
        <v>61</v>
      </c>
      <c r="J89" s="5" t="s">
        <v>61</v>
      </c>
      <c r="K89" s="6">
        <v>42829</v>
      </c>
      <c r="L89" s="5" t="s">
        <v>468</v>
      </c>
      <c r="M89" s="3">
        <v>1</v>
      </c>
      <c r="N89" s="7">
        <v>358000</v>
      </c>
      <c r="O89" s="7">
        <v>358000</v>
      </c>
      <c r="P89" s="9"/>
      <c r="Q89" s="5"/>
      <c r="R89" s="5"/>
      <c r="S89" s="9" t="s">
        <v>374</v>
      </c>
      <c r="T89" s="5" t="s">
        <v>85</v>
      </c>
      <c r="U89" s="9"/>
      <c r="V89" s="9" t="s">
        <v>9</v>
      </c>
      <c r="W89" s="5"/>
      <c r="X89" s="5"/>
      <c r="Y89" s="11"/>
      <c r="Z89" s="8">
        <v>42829.625054214244</v>
      </c>
      <c r="AA89" s="5" t="s">
        <v>182</v>
      </c>
      <c r="AB89" s="7">
        <v>358000</v>
      </c>
      <c r="AC89" s="8">
        <v>43100</v>
      </c>
      <c r="AD89" s="9"/>
    </row>
    <row r="90" spans="1:30" ht="38.25">
      <c r="A90" s="3">
        <v>89</v>
      </c>
      <c r="B90" s="4" t="str">
        <f>HYPERLINK("https://my.zakupki.prom.ua/remote/dispatcher/state_purchase_view/2725950", "UA-2017-04-03-002010-b")</f>
        <v>UA-2017-04-03-002010-b</v>
      </c>
      <c r="C90" s="10" t="s">
        <v>273</v>
      </c>
      <c r="D90" s="10" t="s">
        <v>273</v>
      </c>
      <c r="E90" s="10" t="s">
        <v>221</v>
      </c>
      <c r="F90" s="9" t="s">
        <v>330</v>
      </c>
      <c r="G90" s="5" t="s">
        <v>154</v>
      </c>
      <c r="H90" s="5" t="s">
        <v>61</v>
      </c>
      <c r="I90" s="5" t="s">
        <v>61</v>
      </c>
      <c r="J90" s="5" t="s">
        <v>61</v>
      </c>
      <c r="K90" s="6">
        <v>42828</v>
      </c>
      <c r="L90" s="5" t="s">
        <v>468</v>
      </c>
      <c r="M90" s="3">
        <v>1</v>
      </c>
      <c r="N90" s="7">
        <v>102500</v>
      </c>
      <c r="O90" s="7">
        <v>102500</v>
      </c>
      <c r="P90" s="9"/>
      <c r="Q90" s="5"/>
      <c r="R90" s="5"/>
      <c r="S90" s="9" t="s">
        <v>409</v>
      </c>
      <c r="T90" s="5" t="s">
        <v>167</v>
      </c>
      <c r="U90" s="9"/>
      <c r="V90" s="9" t="s">
        <v>7</v>
      </c>
      <c r="W90" s="5"/>
      <c r="X90" s="5"/>
      <c r="Y90" s="11"/>
      <c r="Z90" s="8">
        <v>42828.701047105569</v>
      </c>
      <c r="AA90" s="5" t="s">
        <v>177</v>
      </c>
      <c r="AB90" s="7">
        <v>102500</v>
      </c>
      <c r="AC90" s="8">
        <v>43100</v>
      </c>
      <c r="AD90" s="9"/>
    </row>
    <row r="91" spans="1:30" ht="38.25">
      <c r="A91" s="3">
        <v>90</v>
      </c>
      <c r="B91" s="4" t="str">
        <f>HYPERLINK("https://my.zakupki.prom.ua/remote/dispatcher/state_purchase_view/2690357", "UA-2017-03-30-000614-b")</f>
        <v>UA-2017-03-30-000614-b</v>
      </c>
      <c r="C91" s="10" t="s">
        <v>274</v>
      </c>
      <c r="D91" s="10" t="s">
        <v>274</v>
      </c>
      <c r="E91" s="10" t="s">
        <v>205</v>
      </c>
      <c r="F91" s="9" t="s">
        <v>330</v>
      </c>
      <c r="G91" s="5" t="s">
        <v>154</v>
      </c>
      <c r="H91" s="5" t="s">
        <v>61</v>
      </c>
      <c r="I91" s="5" t="s">
        <v>61</v>
      </c>
      <c r="J91" s="5" t="s">
        <v>61</v>
      </c>
      <c r="K91" s="6">
        <v>42824</v>
      </c>
      <c r="L91" s="5" t="s">
        <v>468</v>
      </c>
      <c r="M91" s="3">
        <v>1</v>
      </c>
      <c r="N91" s="7">
        <v>97500</v>
      </c>
      <c r="O91" s="7">
        <v>97500</v>
      </c>
      <c r="P91" s="9"/>
      <c r="Q91" s="5"/>
      <c r="R91" s="5"/>
      <c r="S91" s="9" t="s">
        <v>374</v>
      </c>
      <c r="T91" s="5" t="s">
        <v>85</v>
      </c>
      <c r="U91" s="9"/>
      <c r="V91" s="9" t="s">
        <v>9</v>
      </c>
      <c r="W91" s="5"/>
      <c r="X91" s="5"/>
      <c r="Y91" s="11"/>
      <c r="Z91" s="8">
        <v>42824.481701969627</v>
      </c>
      <c r="AA91" s="5" t="s">
        <v>169</v>
      </c>
      <c r="AB91" s="7">
        <v>97500</v>
      </c>
      <c r="AC91" s="8">
        <v>43100</v>
      </c>
      <c r="AD91" s="9"/>
    </row>
    <row r="92" spans="1:30" ht="38.25">
      <c r="A92" s="3">
        <v>91</v>
      </c>
      <c r="B92" s="4" t="str">
        <f>HYPERLINK("https://my.zakupki.prom.ua/remote/dispatcher/state_purchase_view/2635872", "UA-2017-03-24-001401-b")</f>
        <v>UA-2017-03-24-001401-b</v>
      </c>
      <c r="C92" s="10" t="s">
        <v>404</v>
      </c>
      <c r="D92" s="10" t="s">
        <v>404</v>
      </c>
      <c r="E92" s="10" t="s">
        <v>213</v>
      </c>
      <c r="F92" s="9" t="s">
        <v>330</v>
      </c>
      <c r="G92" s="5" t="s">
        <v>154</v>
      </c>
      <c r="H92" s="5" t="s">
        <v>61</v>
      </c>
      <c r="I92" s="5" t="s">
        <v>61</v>
      </c>
      <c r="J92" s="5" t="s">
        <v>61</v>
      </c>
      <c r="K92" s="6">
        <v>42818</v>
      </c>
      <c r="L92" s="5" t="s">
        <v>468</v>
      </c>
      <c r="M92" s="3">
        <v>1</v>
      </c>
      <c r="N92" s="7">
        <v>113639.54</v>
      </c>
      <c r="O92" s="7">
        <v>113639.54</v>
      </c>
      <c r="P92" s="9"/>
      <c r="Q92" s="5"/>
      <c r="R92" s="5"/>
      <c r="S92" s="9" t="s">
        <v>374</v>
      </c>
      <c r="T92" s="5" t="s">
        <v>85</v>
      </c>
      <c r="U92" s="9"/>
      <c r="V92" s="9" t="s">
        <v>22</v>
      </c>
      <c r="W92" s="5"/>
      <c r="X92" s="5"/>
      <c r="Y92" s="11"/>
      <c r="Z92" s="8">
        <v>42818.574460683238</v>
      </c>
      <c r="AA92" s="5" t="s">
        <v>164</v>
      </c>
      <c r="AB92" s="7">
        <v>113639.54</v>
      </c>
      <c r="AC92" s="8">
        <v>43100</v>
      </c>
      <c r="AD92" s="9"/>
    </row>
    <row r="93" spans="1:30" ht="102">
      <c r="A93" s="3">
        <v>92</v>
      </c>
      <c r="B93" s="4" t="str">
        <f>HYPERLINK("https://my.zakupki.prom.ua/remote/dispatcher/state_purchase_view/2506743", "UA-2017-03-15-000107-b")</f>
        <v>UA-2017-03-15-000107-b</v>
      </c>
      <c r="C93" s="10" t="s">
        <v>419</v>
      </c>
      <c r="D93" s="10" t="s">
        <v>419</v>
      </c>
      <c r="E93" s="10" t="s">
        <v>204</v>
      </c>
      <c r="F93" s="9" t="s">
        <v>287</v>
      </c>
      <c r="G93" s="5" t="s">
        <v>154</v>
      </c>
      <c r="H93" s="5" t="s">
        <v>61</v>
      </c>
      <c r="I93" s="5" t="s">
        <v>61</v>
      </c>
      <c r="J93" s="5" t="s">
        <v>61</v>
      </c>
      <c r="K93" s="6">
        <v>42809</v>
      </c>
      <c r="L93" s="8">
        <v>42828.512916666667</v>
      </c>
      <c r="M93" s="3">
        <v>7</v>
      </c>
      <c r="N93" s="7">
        <v>17675366</v>
      </c>
      <c r="O93" s="7">
        <v>12498999</v>
      </c>
      <c r="P93" s="9" t="s">
        <v>429</v>
      </c>
      <c r="Q93" s="7">
        <v>5176367</v>
      </c>
      <c r="R93" s="7">
        <v>0.29285769810933476</v>
      </c>
      <c r="S93" s="9" t="s">
        <v>426</v>
      </c>
      <c r="T93" s="5" t="s">
        <v>168</v>
      </c>
      <c r="U93" s="9" t="s">
        <v>254</v>
      </c>
      <c r="V93" s="9" t="s">
        <v>46</v>
      </c>
      <c r="W93" s="7">
        <v>1198467</v>
      </c>
      <c r="X93" s="7">
        <v>6.7804366823295201E-2</v>
      </c>
      <c r="Y93" s="11" t="str">
        <f>HYPERLINK("https://auction.openprocurement.org/tenders/2def5c86b5af44fa9581d610c1449178")</f>
        <v>https://auction.openprocurement.org/tenders/2def5c86b5af44fa9581d610c1449178</v>
      </c>
      <c r="Z93" s="8">
        <v>42853.423148008391</v>
      </c>
      <c r="AA93" s="5" t="s">
        <v>223</v>
      </c>
      <c r="AB93" s="7">
        <v>16476899</v>
      </c>
      <c r="AC93" s="8">
        <v>43100</v>
      </c>
      <c r="AD93" s="9"/>
    </row>
    <row r="94" spans="1:30" ht="38.25">
      <c r="A94" s="3">
        <v>93</v>
      </c>
      <c r="B94" s="4" t="str">
        <f>HYPERLINK("https://my.zakupki.prom.ua/remote/dispatcher/state_purchase_view/2477372", "UA-2017-03-13-001145-b")</f>
        <v>UA-2017-03-13-001145-b</v>
      </c>
      <c r="C94" s="10" t="s">
        <v>269</v>
      </c>
      <c r="D94" s="10" t="s">
        <v>269</v>
      </c>
      <c r="E94" s="10" t="s">
        <v>222</v>
      </c>
      <c r="F94" s="9" t="s">
        <v>330</v>
      </c>
      <c r="G94" s="5" t="s">
        <v>154</v>
      </c>
      <c r="H94" s="5" t="s">
        <v>61</v>
      </c>
      <c r="I94" s="5" t="s">
        <v>61</v>
      </c>
      <c r="J94" s="5" t="s">
        <v>61</v>
      </c>
      <c r="K94" s="6">
        <v>42807</v>
      </c>
      <c r="L94" s="5" t="s">
        <v>468</v>
      </c>
      <c r="M94" s="3">
        <v>1</v>
      </c>
      <c r="N94" s="7">
        <v>20000</v>
      </c>
      <c r="O94" s="7">
        <v>19695.66</v>
      </c>
      <c r="P94" s="9"/>
      <c r="Q94" s="7">
        <v>304.34000000000015</v>
      </c>
      <c r="R94" s="7">
        <v>1.5217000000000007E-2</v>
      </c>
      <c r="S94" s="9" t="s">
        <v>457</v>
      </c>
      <c r="T94" s="5" t="s">
        <v>121</v>
      </c>
      <c r="U94" s="9"/>
      <c r="V94" s="9" t="s">
        <v>11</v>
      </c>
      <c r="W94" s="7">
        <v>304.34000000000015</v>
      </c>
      <c r="X94" s="7">
        <v>1.5217000000000007E-2</v>
      </c>
      <c r="Y94" s="11"/>
      <c r="Z94" s="8">
        <v>42807.671368776864</v>
      </c>
      <c r="AA94" s="5" t="s">
        <v>139</v>
      </c>
      <c r="AB94" s="7">
        <v>19695.66</v>
      </c>
      <c r="AC94" s="8">
        <v>43100</v>
      </c>
      <c r="AD94" s="9"/>
    </row>
    <row r="95" spans="1:30" ht="38.25">
      <c r="A95" s="3">
        <v>94</v>
      </c>
      <c r="B95" s="4" t="str">
        <f>HYPERLINK("https://my.zakupki.prom.ua/remote/dispatcher/state_purchase_view/2438088", "UA-2017-03-09-000586-b")</f>
        <v>UA-2017-03-09-000586-b</v>
      </c>
      <c r="C95" s="10" t="s">
        <v>392</v>
      </c>
      <c r="D95" s="10" t="s">
        <v>392</v>
      </c>
      <c r="E95" s="10" t="s">
        <v>149</v>
      </c>
      <c r="F95" s="9" t="s">
        <v>330</v>
      </c>
      <c r="G95" s="5" t="s">
        <v>154</v>
      </c>
      <c r="H95" s="5" t="s">
        <v>61</v>
      </c>
      <c r="I95" s="5" t="s">
        <v>61</v>
      </c>
      <c r="J95" s="5" t="s">
        <v>61</v>
      </c>
      <c r="K95" s="6">
        <v>42803</v>
      </c>
      <c r="L95" s="5" t="s">
        <v>468</v>
      </c>
      <c r="M95" s="3">
        <v>1</v>
      </c>
      <c r="N95" s="7">
        <v>50000</v>
      </c>
      <c r="O95" s="7">
        <v>50000</v>
      </c>
      <c r="P95" s="9"/>
      <c r="Q95" s="5"/>
      <c r="R95" s="5"/>
      <c r="S95" s="9" t="s">
        <v>414</v>
      </c>
      <c r="T95" s="5" t="s">
        <v>150</v>
      </c>
      <c r="U95" s="9"/>
      <c r="V95" s="9" t="s">
        <v>13</v>
      </c>
      <c r="W95" s="5"/>
      <c r="X95" s="5"/>
      <c r="Y95" s="11"/>
      <c r="Z95" s="8">
        <v>42803.505003036109</v>
      </c>
      <c r="AA95" s="5" t="s">
        <v>132</v>
      </c>
      <c r="AB95" s="7">
        <v>50000</v>
      </c>
      <c r="AC95" s="8">
        <v>43100</v>
      </c>
      <c r="AD95" s="9"/>
    </row>
    <row r="96" spans="1:30" ht="38.25">
      <c r="A96" s="3">
        <v>95</v>
      </c>
      <c r="B96" s="4" t="str">
        <f>HYPERLINK("https://my.zakupki.prom.ua/remote/dispatcher/state_purchase_view/2420495", "UA-2017-03-06-002493-b")</f>
        <v>UA-2017-03-06-002493-b</v>
      </c>
      <c r="C96" s="10" t="s">
        <v>368</v>
      </c>
      <c r="D96" s="10" t="s">
        <v>368</v>
      </c>
      <c r="E96" s="10" t="s">
        <v>200</v>
      </c>
      <c r="F96" s="9" t="s">
        <v>330</v>
      </c>
      <c r="G96" s="5" t="s">
        <v>154</v>
      </c>
      <c r="H96" s="5" t="s">
        <v>61</v>
      </c>
      <c r="I96" s="5" t="s">
        <v>61</v>
      </c>
      <c r="J96" s="5" t="s">
        <v>61</v>
      </c>
      <c r="K96" s="6">
        <v>42800</v>
      </c>
      <c r="L96" s="5" t="s">
        <v>468</v>
      </c>
      <c r="M96" s="3">
        <v>1</v>
      </c>
      <c r="N96" s="7">
        <v>500000</v>
      </c>
      <c r="O96" s="7">
        <v>500000</v>
      </c>
      <c r="P96" s="9"/>
      <c r="Q96" s="5"/>
      <c r="R96" s="5"/>
      <c r="S96" s="9" t="s">
        <v>438</v>
      </c>
      <c r="T96" s="5" t="s">
        <v>162</v>
      </c>
      <c r="U96" s="9"/>
      <c r="V96" s="9" t="s">
        <v>10</v>
      </c>
      <c r="W96" s="5"/>
      <c r="X96" s="5"/>
      <c r="Y96" s="11"/>
      <c r="Z96" s="8">
        <v>42800.747674033948</v>
      </c>
      <c r="AA96" s="5" t="s">
        <v>129</v>
      </c>
      <c r="AB96" s="7">
        <v>500000</v>
      </c>
      <c r="AC96" s="8">
        <v>43100</v>
      </c>
      <c r="AD96" s="9"/>
    </row>
    <row r="97" spans="1:30" ht="102">
      <c r="A97" s="3">
        <v>96</v>
      </c>
      <c r="B97" s="4" t="str">
        <f>HYPERLINK("https://my.zakupki.prom.ua/remote/dispatcher/state_purchase_view/2291259", "UA-2017-02-24-000362-c")</f>
        <v>UA-2017-02-24-000362-c</v>
      </c>
      <c r="C97" s="10" t="s">
        <v>277</v>
      </c>
      <c r="D97" s="10" t="s">
        <v>277</v>
      </c>
      <c r="E97" s="10" t="s">
        <v>202</v>
      </c>
      <c r="F97" s="9" t="s">
        <v>287</v>
      </c>
      <c r="G97" s="5" t="s">
        <v>154</v>
      </c>
      <c r="H97" s="5" t="s">
        <v>61</v>
      </c>
      <c r="I97" s="5" t="s">
        <v>61</v>
      </c>
      <c r="J97" s="5" t="s">
        <v>61</v>
      </c>
      <c r="K97" s="6">
        <v>42790</v>
      </c>
      <c r="L97" s="8">
        <v>42808.474652777775</v>
      </c>
      <c r="M97" s="3">
        <v>3</v>
      </c>
      <c r="N97" s="7">
        <v>300000</v>
      </c>
      <c r="O97" s="7">
        <v>241943</v>
      </c>
      <c r="P97" s="9" t="s">
        <v>430</v>
      </c>
      <c r="Q97" s="7">
        <v>58057</v>
      </c>
      <c r="R97" s="7">
        <v>0.19352333333333332</v>
      </c>
      <c r="S97" s="9" t="s">
        <v>334</v>
      </c>
      <c r="T97" s="5" t="s">
        <v>85</v>
      </c>
      <c r="U97" s="9" t="s">
        <v>256</v>
      </c>
      <c r="V97" s="9" t="s">
        <v>43</v>
      </c>
      <c r="W97" s="7">
        <v>220.79999999998836</v>
      </c>
      <c r="X97" s="7">
        <v>7.3599999999996119E-4</v>
      </c>
      <c r="Y97" s="11" t="str">
        <f>HYPERLINK("https://auction.openprocurement.org/tenders/7a7adc245d274bfba6f12127d37c17af")</f>
        <v>https://auction.openprocurement.org/tenders/7a7adc245d274bfba6f12127d37c17af</v>
      </c>
      <c r="Z97" s="8">
        <v>42829.6090684761</v>
      </c>
      <c r="AA97" s="5" t="s">
        <v>187</v>
      </c>
      <c r="AB97" s="7">
        <v>299779.20000000001</v>
      </c>
      <c r="AC97" s="8">
        <v>43100</v>
      </c>
      <c r="AD97" s="9"/>
    </row>
    <row r="98" spans="1:30" ht="102">
      <c r="A98" s="3">
        <v>97</v>
      </c>
      <c r="B98" s="4" t="str">
        <f>HYPERLINK("https://my.zakupki.prom.ua/remote/dispatcher/state_purchase_view/2176318", "UA-2017-02-16-001991-c")</f>
        <v>UA-2017-02-16-001991-c</v>
      </c>
      <c r="C98" s="10" t="s">
        <v>280</v>
      </c>
      <c r="D98" s="10" t="s">
        <v>280</v>
      </c>
      <c r="E98" s="10" t="s">
        <v>211</v>
      </c>
      <c r="F98" s="9" t="s">
        <v>287</v>
      </c>
      <c r="G98" s="5" t="s">
        <v>154</v>
      </c>
      <c r="H98" s="5" t="s">
        <v>61</v>
      </c>
      <c r="I98" s="5" t="s">
        <v>61</v>
      </c>
      <c r="J98" s="5" t="s">
        <v>61</v>
      </c>
      <c r="K98" s="6">
        <v>42782</v>
      </c>
      <c r="L98" s="8">
        <v>42800.499594907407</v>
      </c>
      <c r="M98" s="3">
        <v>2</v>
      </c>
      <c r="N98" s="7">
        <v>300000</v>
      </c>
      <c r="O98" s="7">
        <v>298761.59999999998</v>
      </c>
      <c r="P98" s="9" t="s">
        <v>334</v>
      </c>
      <c r="Q98" s="7">
        <v>1238.4000000000233</v>
      </c>
      <c r="R98" s="7">
        <v>4.1280000000000778E-3</v>
      </c>
      <c r="S98" s="9" t="s">
        <v>334</v>
      </c>
      <c r="T98" s="5" t="s">
        <v>85</v>
      </c>
      <c r="U98" s="9" t="s">
        <v>256</v>
      </c>
      <c r="V98" s="9" t="s">
        <v>43</v>
      </c>
      <c r="W98" s="7">
        <v>1238.4000000000233</v>
      </c>
      <c r="X98" s="7">
        <v>4.1280000000000778E-3</v>
      </c>
      <c r="Y98" s="11" t="str">
        <f>HYPERLINK("https://auction.openprocurement.org/tenders/839e2a4c52654f989517e9cf5d03a73c")</f>
        <v>https://auction.openprocurement.org/tenders/839e2a4c52654f989517e9cf5d03a73c</v>
      </c>
      <c r="Z98" s="8">
        <v>42814.690727557478</v>
      </c>
      <c r="AA98" s="5" t="s">
        <v>155</v>
      </c>
      <c r="AB98" s="7">
        <v>298761.59999999998</v>
      </c>
      <c r="AC98" s="8">
        <v>43100</v>
      </c>
      <c r="AD98" s="9"/>
    </row>
    <row r="99" spans="1:30" ht="102">
      <c r="A99" s="3">
        <v>98</v>
      </c>
      <c r="B99" s="4" t="str">
        <f>HYPERLINK("https://my.zakupki.prom.ua/remote/dispatcher/state_purchase_view/2105993", "UA-2017-02-13-000457-c")</f>
        <v>UA-2017-02-13-000457-c</v>
      </c>
      <c r="C99" s="10" t="s">
        <v>379</v>
      </c>
      <c r="D99" s="10" t="s">
        <v>379</v>
      </c>
      <c r="E99" s="10" t="s">
        <v>201</v>
      </c>
      <c r="F99" s="9" t="s">
        <v>287</v>
      </c>
      <c r="G99" s="5" t="s">
        <v>154</v>
      </c>
      <c r="H99" s="5" t="s">
        <v>61</v>
      </c>
      <c r="I99" s="5" t="s">
        <v>61</v>
      </c>
      <c r="J99" s="5" t="s">
        <v>61</v>
      </c>
      <c r="K99" s="6">
        <v>42779</v>
      </c>
      <c r="L99" s="8">
        <v>42795.477222222224</v>
      </c>
      <c r="M99" s="3">
        <v>3</v>
      </c>
      <c r="N99" s="7">
        <v>300000</v>
      </c>
      <c r="O99" s="7">
        <v>243621.6</v>
      </c>
      <c r="P99" s="9" t="s">
        <v>449</v>
      </c>
      <c r="Q99" s="7">
        <v>56378.399999999994</v>
      </c>
      <c r="R99" s="7">
        <v>0.18792799999999998</v>
      </c>
      <c r="S99" s="9" t="s">
        <v>449</v>
      </c>
      <c r="T99" s="5" t="s">
        <v>151</v>
      </c>
      <c r="U99" s="9" t="s">
        <v>253</v>
      </c>
      <c r="V99" s="9" t="s">
        <v>38</v>
      </c>
      <c r="W99" s="7">
        <v>56378.399999999994</v>
      </c>
      <c r="X99" s="7">
        <v>0.18792799999999998</v>
      </c>
      <c r="Y99" s="11" t="str">
        <f>HYPERLINK("https://auction.openprocurement.org/tenders/d0e50a4e56b344d2aae3aaab925c8e15")</f>
        <v>https://auction.openprocurement.org/tenders/d0e50a4e56b344d2aae3aaab925c8e15</v>
      </c>
      <c r="Z99" s="8">
        <v>42846.614411276852</v>
      </c>
      <c r="AA99" s="5" t="s">
        <v>215</v>
      </c>
      <c r="AB99" s="7">
        <v>243621.6</v>
      </c>
      <c r="AC99" s="8">
        <v>43100</v>
      </c>
      <c r="AD99" s="9"/>
    </row>
    <row r="100" spans="1:30" ht="25.5">
      <c r="A100" s="3">
        <v>99</v>
      </c>
      <c r="B100" s="4" t="str">
        <f>HYPERLINK("https://my.zakupki.prom.ua/remote/dispatcher/state_purchase_view/2072674", "UA-2017-02-09-002471-c")</f>
        <v>UA-2017-02-09-002471-c</v>
      </c>
      <c r="C100" s="10" t="s">
        <v>339</v>
      </c>
      <c r="D100" s="10" t="s">
        <v>339</v>
      </c>
      <c r="E100" s="10" t="s">
        <v>200</v>
      </c>
      <c r="F100" s="9" t="s">
        <v>287</v>
      </c>
      <c r="G100" s="5" t="s">
        <v>154</v>
      </c>
      <c r="H100" s="5" t="s">
        <v>61</v>
      </c>
      <c r="I100" s="5" t="s">
        <v>61</v>
      </c>
      <c r="J100" s="5" t="s">
        <v>61</v>
      </c>
      <c r="K100" s="6">
        <v>42775</v>
      </c>
      <c r="L100" s="5" t="s">
        <v>469</v>
      </c>
      <c r="M100" s="3">
        <v>0</v>
      </c>
      <c r="N100" s="7">
        <v>2800000</v>
      </c>
      <c r="O100" s="5"/>
      <c r="P100" s="9"/>
      <c r="Q100" s="5"/>
      <c r="R100" s="5"/>
      <c r="S100" s="9"/>
      <c r="T100" s="5"/>
      <c r="U100" s="9"/>
      <c r="V100" s="9"/>
      <c r="W100" s="5"/>
      <c r="X100" s="5"/>
      <c r="Y100" s="11"/>
      <c r="Z100" s="8">
        <v>42790.752038506296</v>
      </c>
      <c r="AA100" s="5"/>
      <c r="AB100" s="5"/>
      <c r="AC100" s="5"/>
      <c r="AD100" s="9"/>
    </row>
    <row r="101" spans="1:30" ht="38.25">
      <c r="A101" s="3">
        <v>100</v>
      </c>
      <c r="B101" s="4" t="str">
        <f>HYPERLINK("https://my.zakupki.prom.ua/remote/dispatcher/state_purchase_view/2048762", "UA-2017-02-08-002643-c")</f>
        <v>UA-2017-02-08-002643-c</v>
      </c>
      <c r="C101" s="10" t="s">
        <v>393</v>
      </c>
      <c r="D101" s="10" t="s">
        <v>393</v>
      </c>
      <c r="E101" s="10" t="s">
        <v>203</v>
      </c>
      <c r="F101" s="9" t="s">
        <v>330</v>
      </c>
      <c r="G101" s="5" t="s">
        <v>154</v>
      </c>
      <c r="H101" s="5" t="s">
        <v>61</v>
      </c>
      <c r="I101" s="5" t="s">
        <v>61</v>
      </c>
      <c r="J101" s="5" t="s">
        <v>61</v>
      </c>
      <c r="K101" s="6">
        <v>42774</v>
      </c>
      <c r="L101" s="5" t="s">
        <v>468</v>
      </c>
      <c r="M101" s="3">
        <v>1</v>
      </c>
      <c r="N101" s="7">
        <v>105000</v>
      </c>
      <c r="O101" s="7">
        <v>105000</v>
      </c>
      <c r="P101" s="9"/>
      <c r="Q101" s="5"/>
      <c r="R101" s="5"/>
      <c r="S101" s="9" t="s">
        <v>374</v>
      </c>
      <c r="T101" s="5" t="s">
        <v>85</v>
      </c>
      <c r="U101" s="9"/>
      <c r="V101" s="9" t="s">
        <v>9</v>
      </c>
      <c r="W101" s="5"/>
      <c r="X101" s="5"/>
      <c r="Y101" s="11"/>
      <c r="Z101" s="8">
        <v>42774.703843466399</v>
      </c>
      <c r="AA101" s="5" t="s">
        <v>91</v>
      </c>
      <c r="AB101" s="7">
        <v>105000</v>
      </c>
      <c r="AC101" s="8">
        <v>43100</v>
      </c>
      <c r="AD101" s="9"/>
    </row>
    <row r="102" spans="1:30" ht="38.25">
      <c r="A102" s="3">
        <v>101</v>
      </c>
      <c r="B102" s="4" t="str">
        <f>HYPERLINK("https://my.zakupki.prom.ua/remote/dispatcher/state_purchase_view/2047169", "UA-2017-02-08-002442-c")</f>
        <v>UA-2017-02-08-002442-c</v>
      </c>
      <c r="C102" s="10" t="s">
        <v>276</v>
      </c>
      <c r="D102" s="10" t="s">
        <v>276</v>
      </c>
      <c r="E102" s="10" t="s">
        <v>209</v>
      </c>
      <c r="F102" s="9" t="s">
        <v>330</v>
      </c>
      <c r="G102" s="5" t="s">
        <v>154</v>
      </c>
      <c r="H102" s="5" t="s">
        <v>61</v>
      </c>
      <c r="I102" s="5" t="s">
        <v>61</v>
      </c>
      <c r="J102" s="5" t="s">
        <v>61</v>
      </c>
      <c r="K102" s="6">
        <v>42774</v>
      </c>
      <c r="L102" s="5" t="s">
        <v>468</v>
      </c>
      <c r="M102" s="3">
        <v>1</v>
      </c>
      <c r="N102" s="7">
        <v>150000</v>
      </c>
      <c r="O102" s="7">
        <v>150000</v>
      </c>
      <c r="P102" s="9"/>
      <c r="Q102" s="5"/>
      <c r="R102" s="5"/>
      <c r="S102" s="9" t="s">
        <v>374</v>
      </c>
      <c r="T102" s="5" t="s">
        <v>85</v>
      </c>
      <c r="U102" s="9"/>
      <c r="V102" s="9" t="s">
        <v>9</v>
      </c>
      <c r="W102" s="5"/>
      <c r="X102" s="5"/>
      <c r="Y102" s="11"/>
      <c r="Z102" s="8">
        <v>42774.685783301793</v>
      </c>
      <c r="AA102" s="5" t="s">
        <v>86</v>
      </c>
      <c r="AB102" s="7">
        <v>150000</v>
      </c>
      <c r="AC102" s="8">
        <v>43100</v>
      </c>
      <c r="AD102" s="9"/>
    </row>
    <row r="103" spans="1:30" ht="102">
      <c r="A103" s="3">
        <v>102</v>
      </c>
      <c r="B103" s="4" t="str">
        <f>HYPERLINK("https://my.zakupki.prom.ua/remote/dispatcher/state_purchase_view/1972157", "UA-2017-02-03-001020-b")</f>
        <v>UA-2017-02-03-001020-b</v>
      </c>
      <c r="C103" s="10" t="s">
        <v>433</v>
      </c>
      <c r="D103" s="10" t="s">
        <v>433</v>
      </c>
      <c r="E103" s="10" t="s">
        <v>217</v>
      </c>
      <c r="F103" s="9" t="s">
        <v>287</v>
      </c>
      <c r="G103" s="5" t="s">
        <v>154</v>
      </c>
      <c r="H103" s="5" t="s">
        <v>61</v>
      </c>
      <c r="I103" s="5" t="s">
        <v>61</v>
      </c>
      <c r="J103" s="5" t="s">
        <v>61</v>
      </c>
      <c r="K103" s="6">
        <v>42769</v>
      </c>
      <c r="L103" s="8">
        <v>42787.650243055556</v>
      </c>
      <c r="M103" s="3">
        <v>2</v>
      </c>
      <c r="N103" s="7">
        <v>307032</v>
      </c>
      <c r="O103" s="7">
        <v>300630.40000000002</v>
      </c>
      <c r="P103" s="9" t="s">
        <v>395</v>
      </c>
      <c r="Q103" s="7">
        <v>6401.5999999999767</v>
      </c>
      <c r="R103" s="7">
        <v>2.0849943979780534E-2</v>
      </c>
      <c r="S103" s="9" t="s">
        <v>395</v>
      </c>
      <c r="T103" s="5" t="s">
        <v>167</v>
      </c>
      <c r="U103" s="9" t="s">
        <v>251</v>
      </c>
      <c r="V103" s="9" t="s">
        <v>52</v>
      </c>
      <c r="W103" s="7">
        <v>6401.5999999999767</v>
      </c>
      <c r="X103" s="7">
        <v>2.0849943979780534E-2</v>
      </c>
      <c r="Y103" s="11" t="str">
        <f>HYPERLINK("https://auction.openprocurement.org/tenders/ea2240bd0da1469695bc46e231374165")</f>
        <v>https://auction.openprocurement.org/tenders/ea2240bd0da1469695bc46e231374165</v>
      </c>
      <c r="Z103" s="8">
        <v>42808.588587751598</v>
      </c>
      <c r="AA103" s="5" t="s">
        <v>144</v>
      </c>
      <c r="AB103" s="7">
        <v>300630.40000000002</v>
      </c>
      <c r="AC103" s="8">
        <v>43100</v>
      </c>
      <c r="AD103" s="9"/>
    </row>
    <row r="104" spans="1:30" ht="38.25">
      <c r="A104" s="3">
        <v>103</v>
      </c>
      <c r="B104" s="4" t="str">
        <f>HYPERLINK("https://my.zakupki.prom.ua/remote/dispatcher/state_purchase_view/1870997", "UA-2017-01-30-001957-b")</f>
        <v>UA-2017-01-30-001957-b</v>
      </c>
      <c r="C104" s="10" t="s">
        <v>281</v>
      </c>
      <c r="D104" s="10" t="s">
        <v>281</v>
      </c>
      <c r="E104" s="10" t="s">
        <v>195</v>
      </c>
      <c r="F104" s="9" t="s">
        <v>330</v>
      </c>
      <c r="G104" s="5" t="s">
        <v>154</v>
      </c>
      <c r="H104" s="5" t="s">
        <v>61</v>
      </c>
      <c r="I104" s="5" t="s">
        <v>61</v>
      </c>
      <c r="J104" s="5" t="s">
        <v>61</v>
      </c>
      <c r="K104" s="6">
        <v>42765</v>
      </c>
      <c r="L104" s="5" t="s">
        <v>468</v>
      </c>
      <c r="M104" s="3">
        <v>1</v>
      </c>
      <c r="N104" s="7">
        <v>130000</v>
      </c>
      <c r="O104" s="7">
        <v>122654.52</v>
      </c>
      <c r="P104" s="9"/>
      <c r="Q104" s="7">
        <v>7345.4799999999959</v>
      </c>
      <c r="R104" s="7">
        <v>5.6503692307692276E-2</v>
      </c>
      <c r="S104" s="9" t="s">
        <v>372</v>
      </c>
      <c r="T104" s="5" t="s">
        <v>163</v>
      </c>
      <c r="U104" s="9"/>
      <c r="V104" s="9" t="s">
        <v>21</v>
      </c>
      <c r="W104" s="7">
        <v>7345.4799999999959</v>
      </c>
      <c r="X104" s="7">
        <v>5.6503692307692276E-2</v>
      </c>
      <c r="Y104" s="11"/>
      <c r="Z104" s="8">
        <v>42765.709918753659</v>
      </c>
      <c r="AA104" s="5" t="s">
        <v>242</v>
      </c>
      <c r="AB104" s="7">
        <v>122654.52</v>
      </c>
      <c r="AC104" s="8">
        <v>43100</v>
      </c>
      <c r="AD104" s="9"/>
    </row>
    <row r="105" spans="1:30" ht="102">
      <c r="A105" s="3">
        <v>104</v>
      </c>
      <c r="B105" s="4" t="str">
        <f>HYPERLINK("https://my.zakupki.prom.ua/remote/dispatcher/state_purchase_view/1836794", "UA-2017-01-27-003098-b")</f>
        <v>UA-2017-01-27-003098-b</v>
      </c>
      <c r="C105" s="10" t="s">
        <v>402</v>
      </c>
      <c r="D105" s="10" t="s">
        <v>402</v>
      </c>
      <c r="E105" s="10" t="s">
        <v>200</v>
      </c>
      <c r="F105" s="9" t="s">
        <v>288</v>
      </c>
      <c r="G105" s="5" t="s">
        <v>154</v>
      </c>
      <c r="H105" s="5" t="s">
        <v>226</v>
      </c>
      <c r="I105" s="5" t="s">
        <v>61</v>
      </c>
      <c r="J105" s="5" t="s">
        <v>61</v>
      </c>
      <c r="K105" s="6">
        <v>42762</v>
      </c>
      <c r="L105" s="8">
        <v>42800.608483796299</v>
      </c>
      <c r="M105" s="3">
        <v>2</v>
      </c>
      <c r="N105" s="7">
        <v>4770437</v>
      </c>
      <c r="O105" s="7">
        <v>4032070.73</v>
      </c>
      <c r="P105" s="9" t="s">
        <v>334</v>
      </c>
      <c r="Q105" s="7">
        <v>738366.27</v>
      </c>
      <c r="R105" s="7">
        <v>0.15477958727890129</v>
      </c>
      <c r="S105" s="9" t="s">
        <v>334</v>
      </c>
      <c r="T105" s="5" t="s">
        <v>85</v>
      </c>
      <c r="U105" s="9" t="s">
        <v>256</v>
      </c>
      <c r="V105" s="9" t="s">
        <v>43</v>
      </c>
      <c r="W105" s="7">
        <v>738366.27</v>
      </c>
      <c r="X105" s="7">
        <v>0.15477958727890129</v>
      </c>
      <c r="Y105" s="11" t="str">
        <f>HYPERLINK("https://auction.openprocurement.org/tenders/9fbc8924d93b4c6195e368c545b7405f")</f>
        <v>https://auction.openprocurement.org/tenders/9fbc8924d93b4c6195e368c545b7405f</v>
      </c>
      <c r="Z105" s="8">
        <v>42821.389206036525</v>
      </c>
      <c r="AA105" s="5" t="s">
        <v>166</v>
      </c>
      <c r="AB105" s="7">
        <v>4032070.73</v>
      </c>
      <c r="AC105" s="8">
        <v>43100</v>
      </c>
      <c r="AD105" s="9"/>
    </row>
    <row r="106" spans="1:30" ht="102">
      <c r="A106" s="3">
        <v>105</v>
      </c>
      <c r="B106" s="4" t="str">
        <f>HYPERLINK("https://my.zakupki.prom.ua/remote/dispatcher/state_purchase_view/1809812", "UA-2017-01-27-000281-b")</f>
        <v>UA-2017-01-27-000281-b</v>
      </c>
      <c r="C106" s="10" t="s">
        <v>389</v>
      </c>
      <c r="D106" s="10" t="s">
        <v>389</v>
      </c>
      <c r="E106" s="10" t="s">
        <v>216</v>
      </c>
      <c r="F106" s="9" t="s">
        <v>287</v>
      </c>
      <c r="G106" s="5" t="s">
        <v>154</v>
      </c>
      <c r="H106" s="5" t="s">
        <v>61</v>
      </c>
      <c r="I106" s="5" t="s">
        <v>61</v>
      </c>
      <c r="J106" s="5" t="s">
        <v>61</v>
      </c>
      <c r="K106" s="6">
        <v>42762</v>
      </c>
      <c r="L106" s="8">
        <v>42780.585405092592</v>
      </c>
      <c r="M106" s="3">
        <v>2</v>
      </c>
      <c r="N106" s="7">
        <v>1210000</v>
      </c>
      <c r="O106" s="7">
        <v>1200117</v>
      </c>
      <c r="P106" s="9" t="s">
        <v>333</v>
      </c>
      <c r="Q106" s="7">
        <v>9883</v>
      </c>
      <c r="R106" s="7">
        <v>8.1677685950413224E-3</v>
      </c>
      <c r="S106" s="9" t="s">
        <v>333</v>
      </c>
      <c r="T106" s="5" t="s">
        <v>163</v>
      </c>
      <c r="U106" s="9" t="s">
        <v>250</v>
      </c>
      <c r="V106" s="9" t="s">
        <v>3</v>
      </c>
      <c r="W106" s="7">
        <v>9883</v>
      </c>
      <c r="X106" s="7">
        <v>8.1677685950413224E-3</v>
      </c>
      <c r="Y106" s="11" t="str">
        <f>HYPERLINK("https://auction.openprocurement.org/tenders/ba42f06a4f944821b1d18008192133f3")</f>
        <v>https://auction.openprocurement.org/tenders/ba42f06a4f944821b1d18008192133f3</v>
      </c>
      <c r="Z106" s="8">
        <v>42797.611002051097</v>
      </c>
      <c r="AA106" s="5" t="s">
        <v>124</v>
      </c>
      <c r="AB106" s="7">
        <v>1200117</v>
      </c>
      <c r="AC106" s="8">
        <v>43100</v>
      </c>
      <c r="AD106" s="9"/>
    </row>
    <row r="107" spans="1:30" ht="38.25">
      <c r="A107" s="3">
        <v>106</v>
      </c>
      <c r="B107" s="4" t="str">
        <f>HYPERLINK("https://my.zakupki.prom.ua/remote/dispatcher/state_purchase_view/1792918", "UA-2017-01-26-001781-b")</f>
        <v>UA-2017-01-26-001781-b</v>
      </c>
      <c r="C107" s="10" t="s">
        <v>415</v>
      </c>
      <c r="D107" s="10" t="s">
        <v>391</v>
      </c>
      <c r="E107" s="10" t="s">
        <v>67</v>
      </c>
      <c r="F107" s="9" t="s">
        <v>330</v>
      </c>
      <c r="G107" s="5" t="s">
        <v>154</v>
      </c>
      <c r="H107" s="5" t="s">
        <v>61</v>
      </c>
      <c r="I107" s="5" t="s">
        <v>61</v>
      </c>
      <c r="J107" s="5" t="s">
        <v>61</v>
      </c>
      <c r="K107" s="6">
        <v>42761</v>
      </c>
      <c r="L107" s="5" t="s">
        <v>468</v>
      </c>
      <c r="M107" s="3">
        <v>1</v>
      </c>
      <c r="N107" s="7">
        <v>68940</v>
      </c>
      <c r="O107" s="7">
        <v>55000</v>
      </c>
      <c r="P107" s="9"/>
      <c r="Q107" s="7">
        <v>13940</v>
      </c>
      <c r="R107" s="7">
        <v>0.20220481578183927</v>
      </c>
      <c r="S107" s="9" t="s">
        <v>434</v>
      </c>
      <c r="T107" s="5" t="s">
        <v>181</v>
      </c>
      <c r="U107" s="9"/>
      <c r="V107" s="9" t="s">
        <v>16</v>
      </c>
      <c r="W107" s="7">
        <v>13940</v>
      </c>
      <c r="X107" s="7">
        <v>0.20220481578183927</v>
      </c>
      <c r="Y107" s="11"/>
      <c r="Z107" s="8">
        <v>42761.65022951016</v>
      </c>
      <c r="AA107" s="5" t="s">
        <v>120</v>
      </c>
      <c r="AB107" s="7">
        <v>55000</v>
      </c>
      <c r="AC107" s="8">
        <v>43100</v>
      </c>
      <c r="AD107" s="9"/>
    </row>
    <row r="108" spans="1:30" ht="25.5">
      <c r="A108" s="3">
        <v>107</v>
      </c>
      <c r="B108" s="4" t="str">
        <f>HYPERLINK("https://my.zakupki.prom.ua/remote/dispatcher/state_purchase_view/1592237", "UA-2017-01-19-000475-b")</f>
        <v>UA-2017-01-19-000475-b</v>
      </c>
      <c r="C108" s="10" t="s">
        <v>329</v>
      </c>
      <c r="D108" s="10" t="s">
        <v>329</v>
      </c>
      <c r="E108" s="10" t="s">
        <v>243</v>
      </c>
      <c r="F108" s="9" t="s">
        <v>398</v>
      </c>
      <c r="G108" s="5" t="s">
        <v>154</v>
      </c>
      <c r="H108" s="5" t="s">
        <v>61</v>
      </c>
      <c r="I108" s="5" t="s">
        <v>61</v>
      </c>
      <c r="J108" s="5" t="s">
        <v>61</v>
      </c>
      <c r="K108" s="6">
        <v>42754</v>
      </c>
      <c r="L108" s="5" t="s">
        <v>468</v>
      </c>
      <c r="M108" s="3">
        <v>1</v>
      </c>
      <c r="N108" s="7">
        <v>200000</v>
      </c>
      <c r="O108" s="7">
        <v>200000</v>
      </c>
      <c r="P108" s="9"/>
      <c r="Q108" s="5"/>
      <c r="R108" s="5"/>
      <c r="S108" s="9" t="s">
        <v>437</v>
      </c>
      <c r="T108" s="5" t="s">
        <v>159</v>
      </c>
      <c r="U108" s="9"/>
      <c r="V108" s="9" t="s">
        <v>19</v>
      </c>
      <c r="W108" s="5"/>
      <c r="X108" s="5"/>
      <c r="Y108" s="11"/>
      <c r="Z108" s="8">
        <v>42766.612483484823</v>
      </c>
      <c r="AA108" s="5" t="s">
        <v>70</v>
      </c>
      <c r="AB108" s="7">
        <v>200000</v>
      </c>
      <c r="AC108" s="8">
        <v>43100</v>
      </c>
      <c r="AD108" s="9"/>
    </row>
    <row r="109" spans="1:30" ht="102">
      <c r="A109" s="3">
        <v>108</v>
      </c>
      <c r="B109" s="4" t="str">
        <f>HYPERLINK("https://my.zakupki.prom.ua/remote/dispatcher/state_purchase_view/1472023", "UA-2017-01-12-001245-b")</f>
        <v>UA-2017-01-12-001245-b</v>
      </c>
      <c r="C109" s="10" t="s">
        <v>456</v>
      </c>
      <c r="D109" s="10" t="s">
        <v>456</v>
      </c>
      <c r="E109" s="10" t="s">
        <v>244</v>
      </c>
      <c r="F109" s="9" t="s">
        <v>287</v>
      </c>
      <c r="G109" s="5" t="s">
        <v>154</v>
      </c>
      <c r="H109" s="5" t="s">
        <v>61</v>
      </c>
      <c r="I109" s="5" t="s">
        <v>61</v>
      </c>
      <c r="J109" s="5" t="s">
        <v>61</v>
      </c>
      <c r="K109" s="6">
        <v>42747</v>
      </c>
      <c r="L109" s="8">
        <v>42765.62295138889</v>
      </c>
      <c r="M109" s="3">
        <v>2</v>
      </c>
      <c r="N109" s="7">
        <v>1047640</v>
      </c>
      <c r="O109" s="7">
        <v>1044440</v>
      </c>
      <c r="P109" s="9" t="s">
        <v>334</v>
      </c>
      <c r="Q109" s="7">
        <v>3200</v>
      </c>
      <c r="R109" s="7">
        <v>3.0544843648581572E-3</v>
      </c>
      <c r="S109" s="9" t="s">
        <v>334</v>
      </c>
      <c r="T109" s="5" t="s">
        <v>85</v>
      </c>
      <c r="U109" s="9" t="s">
        <v>256</v>
      </c>
      <c r="V109" s="9" t="s">
        <v>43</v>
      </c>
      <c r="W109" s="7">
        <v>3200</v>
      </c>
      <c r="X109" s="7">
        <v>3.0544843648581572E-3</v>
      </c>
      <c r="Y109" s="11" t="str">
        <f>HYPERLINK("https://auction.openprocurement.org/tenders/e818ffd711064fefb77a213143bac50d")</f>
        <v>https://auction.openprocurement.org/tenders/e818ffd711064fefb77a213143bac50d</v>
      </c>
      <c r="Z109" s="8">
        <v>42779.585643472754</v>
      </c>
      <c r="AA109" s="5" t="s">
        <v>93</v>
      </c>
      <c r="AB109" s="7">
        <v>1044440</v>
      </c>
      <c r="AC109" s="8">
        <v>43100</v>
      </c>
      <c r="AD109" s="9"/>
    </row>
    <row r="110" spans="1:30" ht="25.5">
      <c r="A110" s="3">
        <v>109</v>
      </c>
      <c r="B110" s="4" t="str">
        <f>HYPERLINK("https://my.zakupki.prom.ua/remote/dispatcher/state_purchase_view/1470293", "чернетка")</f>
        <v>чернетка</v>
      </c>
      <c r="C110" s="10" t="s">
        <v>456</v>
      </c>
      <c r="D110" s="10"/>
      <c r="E110" s="10"/>
      <c r="F110" s="9" t="s">
        <v>287</v>
      </c>
      <c r="G110" s="5" t="s">
        <v>154</v>
      </c>
      <c r="H110" s="5"/>
      <c r="I110" s="5"/>
      <c r="J110" s="5"/>
      <c r="K110" s="6">
        <v>42747</v>
      </c>
      <c r="L110" s="5" t="s">
        <v>470</v>
      </c>
      <c r="M110" s="5"/>
      <c r="N110" s="7">
        <v>1047640</v>
      </c>
      <c r="O110" s="5"/>
      <c r="P110" s="9"/>
      <c r="Q110" s="5"/>
      <c r="R110" s="5"/>
      <c r="S110" s="9"/>
      <c r="T110" s="5"/>
      <c r="U110" s="9"/>
      <c r="V110" s="9"/>
      <c r="W110" s="5"/>
      <c r="X110" s="5"/>
      <c r="Y110" s="11"/>
      <c r="Z110" s="5"/>
      <c r="AA110" s="5"/>
      <c r="AB110" s="5"/>
      <c r="AC110" s="5"/>
      <c r="AD110" s="9"/>
    </row>
    <row r="111" spans="1:30" ht="63.75">
      <c r="A111" s="3">
        <v>110</v>
      </c>
      <c r="B111" s="4" t="str">
        <f>HYPERLINK("https://my.zakupki.prom.ua/remote/dispatcher/state_purchase_view/1443491", "UA-2017-01-11-000259-b")</f>
        <v>UA-2017-01-11-000259-b</v>
      </c>
      <c r="C111" s="10" t="s">
        <v>324</v>
      </c>
      <c r="D111" s="10" t="s">
        <v>324</v>
      </c>
      <c r="E111" s="10" t="s">
        <v>68</v>
      </c>
      <c r="F111" s="9" t="s">
        <v>399</v>
      </c>
      <c r="G111" s="5" t="s">
        <v>154</v>
      </c>
      <c r="H111" s="5" t="s">
        <v>61</v>
      </c>
      <c r="I111" s="5" t="s">
        <v>61</v>
      </c>
      <c r="J111" s="5" t="s">
        <v>61</v>
      </c>
      <c r="K111" s="6">
        <v>42746</v>
      </c>
      <c r="L111" s="5" t="s">
        <v>468</v>
      </c>
      <c r="M111" s="3">
        <v>1</v>
      </c>
      <c r="N111" s="7">
        <v>2317202</v>
      </c>
      <c r="O111" s="7">
        <v>2317202</v>
      </c>
      <c r="P111" s="9"/>
      <c r="Q111" s="5"/>
      <c r="R111" s="5"/>
      <c r="S111" s="9" t="s">
        <v>467</v>
      </c>
      <c r="T111" s="5" t="s">
        <v>137</v>
      </c>
      <c r="U111" s="9"/>
      <c r="V111" s="9" t="s">
        <v>18</v>
      </c>
      <c r="W111" s="5"/>
      <c r="X111" s="5"/>
      <c r="Y111" s="11"/>
      <c r="Z111" s="8">
        <v>42753.527956657315</v>
      </c>
      <c r="AA111" s="5" t="s">
        <v>140</v>
      </c>
      <c r="AB111" s="7">
        <v>2317202</v>
      </c>
      <c r="AC111" s="8">
        <v>43100</v>
      </c>
      <c r="AD111" s="9"/>
    </row>
    <row r="112" spans="1:30">
      <c r="A112" s="12"/>
      <c r="B112" s="13"/>
      <c r="C112" s="14"/>
      <c r="D112" s="14"/>
      <c r="E112" s="14"/>
      <c r="F112" s="15"/>
      <c r="G112" s="16"/>
      <c r="H112" s="16"/>
      <c r="I112" s="16"/>
      <c r="J112" s="16"/>
      <c r="K112" s="17"/>
      <c r="L112" s="16"/>
      <c r="M112" s="12"/>
      <c r="N112" s="18"/>
      <c r="O112" s="18"/>
      <c r="P112" s="15"/>
      <c r="Q112" s="18"/>
      <c r="R112" s="18"/>
      <c r="S112" s="15"/>
      <c r="T112" s="16"/>
      <c r="U112" s="15"/>
      <c r="V112" s="15"/>
      <c r="W112" s="18"/>
      <c r="X112" s="18"/>
      <c r="Y112" s="19"/>
      <c r="Z112" s="20"/>
      <c r="AA112" s="16"/>
      <c r="AB112" s="18"/>
      <c r="AC112" s="20"/>
      <c r="AD112" s="15"/>
    </row>
    <row r="113" spans="1:30">
      <c r="A113" s="12"/>
      <c r="B113" s="13"/>
      <c r="C113" s="14"/>
      <c r="D113" s="14"/>
      <c r="E113" s="14"/>
      <c r="F113" s="15"/>
      <c r="G113" s="16"/>
      <c r="H113" s="16"/>
      <c r="I113" s="16"/>
      <c r="J113" s="16"/>
      <c r="K113" s="17"/>
      <c r="L113" s="16"/>
      <c r="M113" s="12"/>
      <c r="N113" s="18"/>
      <c r="O113" s="18"/>
      <c r="P113" s="15"/>
      <c r="Q113" s="18"/>
      <c r="R113" s="18"/>
      <c r="S113" s="15"/>
      <c r="T113" s="16"/>
      <c r="U113" s="15"/>
      <c r="V113" s="15"/>
      <c r="W113" s="18"/>
      <c r="X113" s="18"/>
      <c r="Y113" s="19"/>
      <c r="Z113" s="20"/>
      <c r="AA113" s="16"/>
      <c r="AB113" s="18"/>
      <c r="AC113" s="20"/>
      <c r="AD113" s="15"/>
    </row>
    <row r="114" spans="1:30">
      <c r="A114" s="12"/>
      <c r="B114" s="13"/>
      <c r="C114" s="14"/>
      <c r="D114" s="14"/>
      <c r="E114" s="14"/>
      <c r="F114" s="15"/>
      <c r="G114" s="16"/>
      <c r="H114" s="16"/>
      <c r="I114" s="16"/>
      <c r="J114" s="16"/>
      <c r="K114" s="17"/>
      <c r="L114" s="16"/>
      <c r="M114" s="12"/>
      <c r="N114" s="18"/>
      <c r="O114" s="18"/>
      <c r="P114" s="15"/>
      <c r="Q114" s="18"/>
      <c r="R114" s="18"/>
      <c r="S114" s="15"/>
      <c r="T114" s="16"/>
      <c r="U114" s="15"/>
      <c r="V114" s="15"/>
      <c r="W114" s="18"/>
      <c r="X114" s="18"/>
      <c r="Y114" s="19"/>
      <c r="Z114" s="20"/>
      <c r="AA114" s="16"/>
      <c r="AB114" s="18"/>
      <c r="AC114" s="20"/>
      <c r="AD114" s="15"/>
    </row>
    <row r="115" spans="1:30">
      <c r="A115" s="12"/>
      <c r="B115" s="13"/>
      <c r="C115" s="14"/>
      <c r="D115" s="14"/>
      <c r="E115" s="14"/>
      <c r="F115" s="15"/>
      <c r="G115" s="16"/>
      <c r="H115" s="16"/>
      <c r="I115" s="16"/>
      <c r="J115" s="16"/>
      <c r="K115" s="17"/>
      <c r="L115" s="16"/>
      <c r="M115" s="12"/>
      <c r="N115" s="18"/>
      <c r="O115" s="18"/>
      <c r="P115" s="15"/>
      <c r="Q115" s="18"/>
      <c r="R115" s="18"/>
      <c r="S115" s="15"/>
      <c r="T115" s="16"/>
      <c r="U115" s="15"/>
      <c r="V115" s="15"/>
      <c r="W115" s="18"/>
      <c r="X115" s="18"/>
      <c r="Y115" s="19"/>
      <c r="Z115" s="20"/>
      <c r="AA115" s="16"/>
      <c r="AB115" s="18"/>
      <c r="AC115" s="20"/>
      <c r="AD115" s="15"/>
    </row>
    <row r="116" spans="1:30">
      <c r="A116" s="12"/>
      <c r="B116" s="13"/>
      <c r="C116" s="14"/>
      <c r="D116" s="14"/>
      <c r="E116" s="14"/>
      <c r="F116" s="15"/>
      <c r="G116" s="16"/>
      <c r="H116" s="16"/>
      <c r="I116" s="16"/>
      <c r="J116" s="16"/>
      <c r="K116" s="17"/>
      <c r="L116" s="16"/>
      <c r="M116" s="12"/>
      <c r="N116" s="18"/>
      <c r="O116" s="18"/>
      <c r="P116" s="15"/>
      <c r="Q116" s="18"/>
      <c r="R116" s="18"/>
      <c r="S116" s="15"/>
      <c r="T116" s="16"/>
      <c r="U116" s="15"/>
      <c r="V116" s="15"/>
      <c r="W116" s="18"/>
      <c r="X116" s="18"/>
      <c r="Y116" s="19"/>
      <c r="Z116" s="20"/>
      <c r="AA116" s="16"/>
      <c r="AB116" s="18"/>
      <c r="AC116" s="20"/>
      <c r="AD116" s="15"/>
    </row>
    <row r="117" spans="1:30">
      <c r="A117" s="12"/>
      <c r="B117" s="13"/>
      <c r="C117" s="14"/>
      <c r="D117" s="14"/>
      <c r="E117" s="14"/>
      <c r="F117" s="15"/>
      <c r="G117" s="16"/>
      <c r="H117" s="16"/>
      <c r="I117" s="16"/>
      <c r="J117" s="16"/>
      <c r="K117" s="17"/>
      <c r="L117" s="16"/>
      <c r="M117" s="12"/>
      <c r="N117" s="18"/>
      <c r="O117" s="18"/>
      <c r="P117" s="15"/>
      <c r="Q117" s="18"/>
      <c r="R117" s="18"/>
      <c r="S117" s="15"/>
      <c r="T117" s="16"/>
      <c r="U117" s="15"/>
      <c r="V117" s="15"/>
      <c r="W117" s="18"/>
      <c r="X117" s="18"/>
      <c r="Y117" s="19"/>
      <c r="Z117" s="20"/>
      <c r="AA117" s="16"/>
      <c r="AB117" s="18"/>
      <c r="AC117" s="20"/>
      <c r="AD117" s="15"/>
    </row>
    <row r="118" spans="1:30">
      <c r="A118" s="12"/>
      <c r="B118" s="13"/>
      <c r="C118" s="14"/>
      <c r="D118" s="14"/>
      <c r="E118" s="14"/>
      <c r="F118" s="15"/>
      <c r="G118" s="16"/>
      <c r="H118" s="16"/>
      <c r="I118" s="16"/>
      <c r="J118" s="16"/>
      <c r="K118" s="17"/>
      <c r="L118" s="16"/>
      <c r="M118" s="12"/>
      <c r="N118" s="18"/>
      <c r="O118" s="18"/>
      <c r="P118" s="15"/>
      <c r="Q118" s="16"/>
      <c r="R118" s="16"/>
      <c r="S118" s="15"/>
      <c r="T118" s="16"/>
      <c r="U118" s="15"/>
      <c r="V118" s="15"/>
      <c r="W118" s="16"/>
      <c r="X118" s="16"/>
      <c r="Y118" s="19"/>
      <c r="Z118" s="20"/>
      <c r="AA118" s="16"/>
      <c r="AB118" s="18"/>
      <c r="AC118" s="20"/>
      <c r="AD118" s="15"/>
    </row>
    <row r="119" spans="1:30">
      <c r="A119" s="12"/>
      <c r="B119" s="13"/>
      <c r="C119" s="14"/>
      <c r="D119" s="14"/>
      <c r="E119" s="14"/>
      <c r="F119" s="15"/>
      <c r="G119" s="16"/>
      <c r="H119" s="16"/>
      <c r="I119" s="16"/>
      <c r="J119" s="16"/>
      <c r="K119" s="17"/>
      <c r="L119" s="16"/>
      <c r="M119" s="12"/>
      <c r="N119" s="18"/>
      <c r="O119" s="18"/>
      <c r="P119" s="15"/>
      <c r="Q119" s="18"/>
      <c r="R119" s="18"/>
      <c r="S119" s="15"/>
      <c r="T119" s="16"/>
      <c r="U119" s="15"/>
      <c r="V119" s="15"/>
      <c r="W119" s="18"/>
      <c r="X119" s="18"/>
      <c r="Y119" s="19"/>
      <c r="Z119" s="20"/>
      <c r="AA119" s="16"/>
      <c r="AB119" s="18"/>
      <c r="AC119" s="20"/>
      <c r="AD119" s="15"/>
    </row>
    <row r="120" spans="1:30">
      <c r="A120" s="12"/>
      <c r="B120" s="13"/>
      <c r="C120" s="14"/>
      <c r="D120" s="14"/>
      <c r="E120" s="14"/>
      <c r="F120" s="15"/>
      <c r="G120" s="16"/>
      <c r="H120" s="16"/>
      <c r="I120" s="16"/>
      <c r="J120" s="16"/>
      <c r="K120" s="17"/>
      <c r="L120" s="16"/>
      <c r="M120" s="12"/>
      <c r="N120" s="18"/>
      <c r="O120" s="18"/>
      <c r="P120" s="15"/>
      <c r="Q120" s="18"/>
      <c r="R120" s="18"/>
      <c r="S120" s="15"/>
      <c r="T120" s="16"/>
      <c r="U120" s="15"/>
      <c r="V120" s="15"/>
      <c r="W120" s="18"/>
      <c r="X120" s="18"/>
      <c r="Y120" s="19"/>
      <c r="Z120" s="20"/>
      <c r="AA120" s="16"/>
      <c r="AB120" s="18"/>
      <c r="AC120" s="20"/>
      <c r="AD120" s="15"/>
    </row>
    <row r="121" spans="1:30">
      <c r="A121" s="12"/>
      <c r="B121" s="13"/>
      <c r="C121" s="14"/>
      <c r="D121" s="14"/>
      <c r="E121" s="14"/>
      <c r="F121" s="15"/>
      <c r="G121" s="16"/>
      <c r="H121" s="16"/>
      <c r="I121" s="16"/>
      <c r="J121" s="16"/>
      <c r="K121" s="17"/>
      <c r="L121" s="16"/>
      <c r="M121" s="12"/>
      <c r="N121" s="18"/>
      <c r="O121" s="18"/>
      <c r="P121" s="15"/>
      <c r="Q121" s="18"/>
      <c r="R121" s="18"/>
      <c r="S121" s="15"/>
      <c r="T121" s="16"/>
      <c r="U121" s="15"/>
      <c r="V121" s="15"/>
      <c r="W121" s="18"/>
      <c r="X121" s="18"/>
      <c r="Y121" s="19"/>
      <c r="Z121" s="20"/>
      <c r="AA121" s="16"/>
      <c r="AB121" s="18"/>
      <c r="AC121" s="20"/>
      <c r="AD121" s="15"/>
    </row>
    <row r="122" spans="1:30">
      <c r="A122" s="12"/>
      <c r="B122" s="13"/>
      <c r="C122" s="14"/>
      <c r="D122" s="14"/>
      <c r="E122" s="14"/>
      <c r="F122" s="15"/>
      <c r="G122" s="16"/>
      <c r="H122" s="16"/>
      <c r="I122" s="16"/>
      <c r="J122" s="16"/>
      <c r="K122" s="17"/>
      <c r="L122" s="16"/>
      <c r="M122" s="12"/>
      <c r="N122" s="18"/>
      <c r="O122" s="18"/>
      <c r="P122" s="15"/>
      <c r="Q122" s="18"/>
      <c r="R122" s="18"/>
      <c r="S122" s="15"/>
      <c r="T122" s="16"/>
      <c r="U122" s="15"/>
      <c r="V122" s="15"/>
      <c r="W122" s="18"/>
      <c r="X122" s="18"/>
      <c r="Y122" s="19"/>
      <c r="Z122" s="20"/>
      <c r="AA122" s="16"/>
      <c r="AB122" s="18"/>
      <c r="AC122" s="20"/>
      <c r="AD122" s="15"/>
    </row>
    <row r="123" spans="1:30">
      <c r="A123" s="12"/>
      <c r="B123" s="13"/>
      <c r="C123" s="14"/>
      <c r="D123" s="14"/>
      <c r="E123" s="14"/>
      <c r="F123" s="15"/>
      <c r="G123" s="16"/>
      <c r="H123" s="16"/>
      <c r="I123" s="16"/>
      <c r="J123" s="16"/>
      <c r="K123" s="17"/>
      <c r="L123" s="16"/>
      <c r="M123" s="12"/>
      <c r="N123" s="18"/>
      <c r="O123" s="18"/>
      <c r="P123" s="15"/>
      <c r="Q123" s="18"/>
      <c r="R123" s="18"/>
      <c r="S123" s="15"/>
      <c r="T123" s="16"/>
      <c r="U123" s="15"/>
      <c r="V123" s="15"/>
      <c r="W123" s="18"/>
      <c r="X123" s="18"/>
      <c r="Y123" s="19"/>
      <c r="Z123" s="20"/>
      <c r="AA123" s="16"/>
      <c r="AB123" s="18"/>
      <c r="AC123" s="20"/>
      <c r="AD123" s="15"/>
    </row>
    <row r="124" spans="1:30">
      <c r="A124" s="12"/>
      <c r="B124" s="13"/>
      <c r="C124" s="14"/>
      <c r="D124" s="14"/>
      <c r="E124" s="14"/>
      <c r="F124" s="15"/>
      <c r="G124" s="16"/>
      <c r="H124" s="16"/>
      <c r="I124" s="16"/>
      <c r="J124" s="16"/>
      <c r="K124" s="17"/>
      <c r="L124" s="16"/>
      <c r="M124" s="12"/>
      <c r="N124" s="18"/>
      <c r="O124" s="18"/>
      <c r="P124" s="15"/>
      <c r="Q124" s="18"/>
      <c r="R124" s="18"/>
      <c r="S124" s="15"/>
      <c r="T124" s="16"/>
      <c r="U124" s="15"/>
      <c r="V124" s="15"/>
      <c r="W124" s="18"/>
      <c r="X124" s="18"/>
      <c r="Y124" s="19"/>
      <c r="Z124" s="20"/>
      <c r="AA124" s="16"/>
      <c r="AB124" s="18"/>
      <c r="AC124" s="20"/>
      <c r="AD124" s="15"/>
    </row>
    <row r="125" spans="1:30">
      <c r="A125" s="12"/>
      <c r="B125" s="13"/>
      <c r="C125" s="14"/>
      <c r="D125" s="14"/>
      <c r="E125" s="14"/>
      <c r="F125" s="15"/>
      <c r="G125" s="16"/>
      <c r="H125" s="16"/>
      <c r="I125" s="16"/>
      <c r="J125" s="16"/>
      <c r="K125" s="17"/>
      <c r="L125" s="16"/>
      <c r="M125" s="12"/>
      <c r="N125" s="18"/>
      <c r="O125" s="18"/>
      <c r="P125" s="15"/>
      <c r="Q125" s="16"/>
      <c r="R125" s="16"/>
      <c r="S125" s="15"/>
      <c r="T125" s="16"/>
      <c r="U125" s="15"/>
      <c r="V125" s="15"/>
      <c r="W125" s="16"/>
      <c r="X125" s="16"/>
      <c r="Y125" s="19"/>
      <c r="Z125" s="20"/>
      <c r="AA125" s="16"/>
      <c r="AB125" s="18"/>
      <c r="AC125" s="20"/>
      <c r="AD125" s="15"/>
    </row>
    <row r="126" spans="1:30">
      <c r="A126" s="12"/>
      <c r="B126" s="13"/>
      <c r="C126" s="14"/>
      <c r="D126" s="14"/>
      <c r="E126" s="14"/>
      <c r="F126" s="15"/>
      <c r="G126" s="16"/>
      <c r="H126" s="16"/>
      <c r="I126" s="16"/>
      <c r="J126" s="16"/>
      <c r="K126" s="17"/>
      <c r="L126" s="16"/>
      <c r="M126" s="12"/>
      <c r="N126" s="18"/>
      <c r="O126" s="18"/>
      <c r="P126" s="15"/>
      <c r="Q126" s="18"/>
      <c r="R126" s="18"/>
      <c r="S126" s="15"/>
      <c r="T126" s="16"/>
      <c r="U126" s="15"/>
      <c r="V126" s="15"/>
      <c r="W126" s="18"/>
      <c r="X126" s="18"/>
      <c r="Y126" s="19"/>
      <c r="Z126" s="20"/>
      <c r="AA126" s="16"/>
      <c r="AB126" s="18"/>
      <c r="AC126" s="20"/>
      <c r="AD126" s="15"/>
    </row>
    <row r="127" spans="1:30">
      <c r="A127" s="12"/>
      <c r="B127" s="13"/>
      <c r="C127" s="14"/>
      <c r="D127" s="14"/>
      <c r="E127" s="14"/>
      <c r="F127" s="15"/>
      <c r="G127" s="16"/>
      <c r="H127" s="16"/>
      <c r="I127" s="16"/>
      <c r="J127" s="16"/>
      <c r="K127" s="17"/>
      <c r="L127" s="16"/>
      <c r="M127" s="12"/>
      <c r="N127" s="18"/>
      <c r="O127" s="18"/>
      <c r="P127" s="15"/>
      <c r="Q127" s="16"/>
      <c r="R127" s="16"/>
      <c r="S127" s="15"/>
      <c r="T127" s="16"/>
      <c r="U127" s="15"/>
      <c r="V127" s="15"/>
      <c r="W127" s="16"/>
      <c r="X127" s="16"/>
      <c r="Y127" s="19"/>
      <c r="Z127" s="20"/>
      <c r="AA127" s="16"/>
      <c r="AB127" s="18"/>
      <c r="AC127" s="20"/>
      <c r="AD127" s="15"/>
    </row>
    <row r="128" spans="1:30">
      <c r="A128" s="12"/>
      <c r="B128" s="13"/>
      <c r="C128" s="14"/>
      <c r="D128" s="14"/>
      <c r="E128" s="14"/>
      <c r="F128" s="15"/>
      <c r="G128" s="16"/>
      <c r="H128" s="16"/>
      <c r="I128" s="16"/>
      <c r="J128" s="16"/>
      <c r="K128" s="17"/>
      <c r="L128" s="16"/>
      <c r="M128" s="12"/>
      <c r="N128" s="18"/>
      <c r="O128" s="18"/>
      <c r="P128" s="15"/>
      <c r="Q128" s="16"/>
      <c r="R128" s="16"/>
      <c r="S128" s="15"/>
      <c r="T128" s="16"/>
      <c r="U128" s="15"/>
      <c r="V128" s="15"/>
      <c r="W128" s="16"/>
      <c r="X128" s="16"/>
      <c r="Y128" s="19"/>
      <c r="Z128" s="20"/>
      <c r="AA128" s="16"/>
      <c r="AB128" s="18"/>
      <c r="AC128" s="20"/>
      <c r="AD128" s="15"/>
    </row>
    <row r="129" spans="1:30">
      <c r="A129" s="12"/>
      <c r="B129" s="13"/>
      <c r="C129" s="14"/>
      <c r="D129" s="14"/>
      <c r="E129" s="14"/>
      <c r="F129" s="15"/>
      <c r="G129" s="16"/>
      <c r="H129" s="16"/>
      <c r="I129" s="16"/>
      <c r="J129" s="16"/>
      <c r="K129" s="17"/>
      <c r="L129" s="16"/>
      <c r="M129" s="12"/>
      <c r="N129" s="18"/>
      <c r="O129" s="18"/>
      <c r="P129" s="15"/>
      <c r="Q129" s="16"/>
      <c r="R129" s="16"/>
      <c r="S129" s="15"/>
      <c r="T129" s="16"/>
      <c r="U129" s="15"/>
      <c r="V129" s="15"/>
      <c r="W129" s="16"/>
      <c r="X129" s="16"/>
      <c r="Y129" s="19"/>
      <c r="Z129" s="20"/>
      <c r="AA129" s="16"/>
      <c r="AB129" s="18"/>
      <c r="AC129" s="20"/>
      <c r="AD129" s="15"/>
    </row>
    <row r="130" spans="1:30">
      <c r="A130" s="12"/>
      <c r="B130" s="13"/>
      <c r="C130" s="14"/>
      <c r="D130" s="14"/>
      <c r="E130" s="14"/>
      <c r="F130" s="15"/>
      <c r="G130" s="16"/>
      <c r="H130" s="16"/>
      <c r="I130" s="16"/>
      <c r="J130" s="16"/>
      <c r="K130" s="17"/>
      <c r="L130" s="16"/>
      <c r="M130" s="12"/>
      <c r="N130" s="18"/>
      <c r="O130" s="18"/>
      <c r="P130" s="15"/>
      <c r="Q130" s="18"/>
      <c r="R130" s="18"/>
      <c r="S130" s="15"/>
      <c r="T130" s="16"/>
      <c r="U130" s="15"/>
      <c r="V130" s="15"/>
      <c r="W130" s="18"/>
      <c r="X130" s="18"/>
      <c r="Y130" s="19"/>
      <c r="Z130" s="20"/>
      <c r="AA130" s="16"/>
      <c r="AB130" s="18"/>
      <c r="AC130" s="20"/>
      <c r="AD130" s="15"/>
    </row>
    <row r="131" spans="1:30">
      <c r="A131" s="12"/>
      <c r="B131" s="13"/>
      <c r="C131" s="14"/>
      <c r="D131" s="14"/>
      <c r="E131" s="14"/>
      <c r="F131" s="15"/>
      <c r="G131" s="16"/>
      <c r="H131" s="16"/>
      <c r="I131" s="16"/>
      <c r="J131" s="16"/>
      <c r="K131" s="17"/>
      <c r="L131" s="16"/>
      <c r="M131" s="12"/>
      <c r="N131" s="18"/>
      <c r="O131" s="18"/>
      <c r="P131" s="15"/>
      <c r="Q131" s="18"/>
      <c r="R131" s="18"/>
      <c r="S131" s="15"/>
      <c r="T131" s="16"/>
      <c r="U131" s="15"/>
      <c r="V131" s="15"/>
      <c r="W131" s="18"/>
      <c r="X131" s="18"/>
      <c r="Y131" s="19"/>
      <c r="Z131" s="20"/>
      <c r="AA131" s="16"/>
      <c r="AB131" s="18"/>
      <c r="AC131" s="20"/>
      <c r="AD131" s="15"/>
    </row>
    <row r="132" spans="1:30">
      <c r="A132" s="12"/>
      <c r="B132" s="13"/>
      <c r="C132" s="14"/>
      <c r="D132" s="14"/>
      <c r="E132" s="14"/>
      <c r="F132" s="15"/>
      <c r="G132" s="16"/>
      <c r="H132" s="16"/>
      <c r="I132" s="16"/>
      <c r="J132" s="16"/>
      <c r="K132" s="17"/>
      <c r="L132" s="16"/>
      <c r="M132" s="12"/>
      <c r="N132" s="18"/>
      <c r="O132" s="18"/>
      <c r="P132" s="15"/>
      <c r="Q132" s="18"/>
      <c r="R132" s="18"/>
      <c r="S132" s="15"/>
      <c r="T132" s="16"/>
      <c r="U132" s="15"/>
      <c r="V132" s="15"/>
      <c r="W132" s="18"/>
      <c r="X132" s="18"/>
      <c r="Y132" s="19"/>
      <c r="Z132" s="20"/>
      <c r="AA132" s="16"/>
      <c r="AB132" s="18"/>
      <c r="AC132" s="20"/>
      <c r="AD132" s="15"/>
    </row>
    <row r="133" spans="1:30">
      <c r="A133" s="12"/>
      <c r="B133" s="13"/>
      <c r="C133" s="14"/>
      <c r="D133" s="14"/>
      <c r="E133" s="14"/>
      <c r="F133" s="15"/>
      <c r="G133" s="16"/>
      <c r="H133" s="16"/>
      <c r="I133" s="16"/>
      <c r="J133" s="16"/>
      <c r="K133" s="17"/>
      <c r="L133" s="16"/>
      <c r="M133" s="12"/>
      <c r="N133" s="18"/>
      <c r="O133" s="18"/>
      <c r="P133" s="15"/>
      <c r="Q133" s="16"/>
      <c r="R133" s="16"/>
      <c r="S133" s="15"/>
      <c r="T133" s="16"/>
      <c r="U133" s="15"/>
      <c r="V133" s="15"/>
      <c r="W133" s="16"/>
      <c r="X133" s="16"/>
      <c r="Y133" s="19"/>
      <c r="Z133" s="20"/>
      <c r="AA133" s="16"/>
      <c r="AB133" s="18"/>
      <c r="AC133" s="20"/>
      <c r="AD133" s="15"/>
    </row>
    <row r="134" spans="1:30">
      <c r="A134" s="12"/>
      <c r="B134" s="13"/>
      <c r="C134" s="14"/>
      <c r="D134" s="14"/>
      <c r="E134" s="14"/>
      <c r="F134" s="15"/>
      <c r="G134" s="16"/>
      <c r="H134" s="16"/>
      <c r="I134" s="16"/>
      <c r="J134" s="16"/>
      <c r="K134" s="17"/>
      <c r="L134" s="16"/>
      <c r="M134" s="12"/>
      <c r="N134" s="18"/>
      <c r="O134" s="18"/>
      <c r="P134" s="15"/>
      <c r="Q134" s="18"/>
      <c r="R134" s="18"/>
      <c r="S134" s="15"/>
      <c r="T134" s="16"/>
      <c r="U134" s="15"/>
      <c r="V134" s="15"/>
      <c r="W134" s="18"/>
      <c r="X134" s="18"/>
      <c r="Y134" s="19"/>
      <c r="Z134" s="20"/>
      <c r="AA134" s="16"/>
      <c r="AB134" s="18"/>
      <c r="AC134" s="20"/>
      <c r="AD134" s="15"/>
    </row>
    <row r="135" spans="1:30">
      <c r="A135" s="12"/>
      <c r="B135" s="13"/>
      <c r="C135" s="14"/>
      <c r="D135" s="14"/>
      <c r="E135" s="14"/>
      <c r="F135" s="15"/>
      <c r="G135" s="16"/>
      <c r="H135" s="16"/>
      <c r="I135" s="16"/>
      <c r="J135" s="16"/>
      <c r="K135" s="17"/>
      <c r="L135" s="16"/>
      <c r="M135" s="12"/>
      <c r="N135" s="18"/>
      <c r="O135" s="18"/>
      <c r="P135" s="15"/>
      <c r="Q135" s="18"/>
      <c r="R135" s="18"/>
      <c r="S135" s="15"/>
      <c r="T135" s="16"/>
      <c r="U135" s="15"/>
      <c r="V135" s="15"/>
      <c r="W135" s="18"/>
      <c r="X135" s="18"/>
      <c r="Y135" s="19"/>
      <c r="Z135" s="20"/>
      <c r="AA135" s="16"/>
      <c r="AB135" s="18"/>
      <c r="AC135" s="20"/>
      <c r="AD135" s="15"/>
    </row>
    <row r="136" spans="1:30">
      <c r="A136" s="12"/>
      <c r="B136" s="13"/>
      <c r="C136" s="14"/>
      <c r="D136" s="14"/>
      <c r="E136" s="14"/>
      <c r="F136" s="15"/>
      <c r="G136" s="16"/>
      <c r="H136" s="16"/>
      <c r="I136" s="16"/>
      <c r="J136" s="16"/>
      <c r="K136" s="17"/>
      <c r="L136" s="16"/>
      <c r="M136" s="12"/>
      <c r="N136" s="18"/>
      <c r="O136" s="18"/>
      <c r="P136" s="15"/>
      <c r="Q136" s="18"/>
      <c r="R136" s="18"/>
      <c r="S136" s="15"/>
      <c r="T136" s="16"/>
      <c r="U136" s="15"/>
      <c r="V136" s="15"/>
      <c r="W136" s="18"/>
      <c r="X136" s="18"/>
      <c r="Y136" s="19"/>
      <c r="Z136" s="20"/>
      <c r="AA136" s="16"/>
      <c r="AB136" s="18"/>
      <c r="AC136" s="20"/>
      <c r="AD136" s="15"/>
    </row>
    <row r="137" spans="1:30">
      <c r="A137" s="12"/>
      <c r="B137" s="13"/>
      <c r="C137" s="14"/>
      <c r="D137" s="14"/>
      <c r="E137" s="14"/>
      <c r="F137" s="15"/>
      <c r="G137" s="16"/>
      <c r="H137" s="16"/>
      <c r="I137" s="16"/>
      <c r="J137" s="16"/>
      <c r="K137" s="17"/>
      <c r="L137" s="16"/>
      <c r="M137" s="12"/>
      <c r="N137" s="18"/>
      <c r="O137" s="18"/>
      <c r="P137" s="15"/>
      <c r="Q137" s="16"/>
      <c r="R137" s="16"/>
      <c r="S137" s="15"/>
      <c r="T137" s="16"/>
      <c r="U137" s="15"/>
      <c r="V137" s="15"/>
      <c r="W137" s="16"/>
      <c r="X137" s="16"/>
      <c r="Y137" s="19"/>
      <c r="Z137" s="20"/>
      <c r="AA137" s="16"/>
      <c r="AB137" s="18"/>
      <c r="AC137" s="20"/>
      <c r="AD137" s="15"/>
    </row>
    <row r="138" spans="1:30">
      <c r="A138" s="12"/>
      <c r="B138" s="13"/>
      <c r="C138" s="14"/>
      <c r="D138" s="14"/>
      <c r="E138" s="14"/>
      <c r="F138" s="15"/>
      <c r="G138" s="16"/>
      <c r="H138" s="16"/>
      <c r="I138" s="16"/>
      <c r="J138" s="16"/>
      <c r="K138" s="17"/>
      <c r="L138" s="16"/>
      <c r="M138" s="12"/>
      <c r="N138" s="18"/>
      <c r="O138" s="18"/>
      <c r="P138" s="15"/>
      <c r="Q138" s="16"/>
      <c r="R138" s="16"/>
      <c r="S138" s="15"/>
      <c r="T138" s="16"/>
      <c r="U138" s="15"/>
      <c r="V138" s="15"/>
      <c r="W138" s="16"/>
      <c r="X138" s="16"/>
      <c r="Y138" s="19"/>
      <c r="Z138" s="20"/>
      <c r="AA138" s="16"/>
      <c r="AB138" s="18"/>
      <c r="AC138" s="20"/>
      <c r="AD138" s="15"/>
    </row>
    <row r="139" spans="1:30">
      <c r="A139" s="12"/>
      <c r="B139" s="13"/>
      <c r="C139" s="14"/>
      <c r="D139" s="14"/>
      <c r="E139" s="14"/>
      <c r="F139" s="15"/>
      <c r="G139" s="16"/>
      <c r="H139" s="16"/>
      <c r="I139" s="16"/>
      <c r="J139" s="16"/>
      <c r="K139" s="17"/>
      <c r="L139" s="16"/>
      <c r="M139" s="12"/>
      <c r="N139" s="18"/>
      <c r="O139" s="18"/>
      <c r="P139" s="15"/>
      <c r="Q139" s="16"/>
      <c r="R139" s="16"/>
      <c r="S139" s="15"/>
      <c r="T139" s="16"/>
      <c r="U139" s="15"/>
      <c r="V139" s="15"/>
      <c r="W139" s="16"/>
      <c r="X139" s="16"/>
      <c r="Y139" s="19"/>
      <c r="Z139" s="20"/>
      <c r="AA139" s="16"/>
      <c r="AB139" s="18"/>
      <c r="AC139" s="20"/>
      <c r="AD139" s="15"/>
    </row>
    <row r="140" spans="1:30">
      <c r="A140" s="12"/>
      <c r="B140" s="13"/>
      <c r="C140" s="14"/>
      <c r="D140" s="14"/>
      <c r="E140" s="14"/>
      <c r="F140" s="15"/>
      <c r="G140" s="16"/>
      <c r="H140" s="16"/>
      <c r="I140" s="16"/>
      <c r="J140" s="16"/>
      <c r="K140" s="17"/>
      <c r="L140" s="16"/>
      <c r="M140" s="12"/>
      <c r="N140" s="18"/>
      <c r="O140" s="18"/>
      <c r="P140" s="15"/>
      <c r="Q140" s="16"/>
      <c r="R140" s="16"/>
      <c r="S140" s="15"/>
      <c r="T140" s="16"/>
      <c r="U140" s="15"/>
      <c r="V140" s="15"/>
      <c r="W140" s="16"/>
      <c r="X140" s="16"/>
      <c r="Y140" s="19"/>
      <c r="Z140" s="20"/>
      <c r="AA140" s="16"/>
      <c r="AB140" s="18"/>
      <c r="AC140" s="20"/>
      <c r="AD140" s="15"/>
    </row>
    <row r="141" spans="1:30">
      <c r="A141" s="12"/>
      <c r="B141" s="13"/>
      <c r="C141" s="14"/>
      <c r="D141" s="14"/>
      <c r="E141" s="14"/>
      <c r="F141" s="15"/>
      <c r="G141" s="16"/>
      <c r="H141" s="16"/>
      <c r="I141" s="16"/>
      <c r="J141" s="16"/>
      <c r="K141" s="17"/>
      <c r="L141" s="16"/>
      <c r="M141" s="12"/>
      <c r="N141" s="18"/>
      <c r="O141" s="18"/>
      <c r="P141" s="15"/>
      <c r="Q141" s="18"/>
      <c r="R141" s="18"/>
      <c r="S141" s="15"/>
      <c r="T141" s="16"/>
      <c r="U141" s="15"/>
      <c r="V141" s="15"/>
      <c r="W141" s="18"/>
      <c r="X141" s="18"/>
      <c r="Y141" s="19"/>
      <c r="Z141" s="20"/>
      <c r="AA141" s="16"/>
      <c r="AB141" s="18"/>
      <c r="AC141" s="20"/>
      <c r="AD141" s="15"/>
    </row>
    <row r="142" spans="1:30">
      <c r="A142" s="12"/>
      <c r="B142" s="13"/>
      <c r="C142" s="14"/>
      <c r="D142" s="14"/>
      <c r="E142" s="14"/>
      <c r="F142" s="15"/>
      <c r="G142" s="16"/>
      <c r="H142" s="16"/>
      <c r="I142" s="16"/>
      <c r="J142" s="16"/>
      <c r="K142" s="17"/>
      <c r="L142" s="20"/>
      <c r="M142" s="12"/>
      <c r="N142" s="18"/>
      <c r="O142" s="18"/>
      <c r="P142" s="15"/>
      <c r="Q142" s="18"/>
      <c r="R142" s="18"/>
      <c r="S142" s="15"/>
      <c r="T142" s="16"/>
      <c r="U142" s="15"/>
      <c r="V142" s="15"/>
      <c r="W142" s="18"/>
      <c r="X142" s="18"/>
      <c r="Y142" s="19"/>
      <c r="Z142" s="20"/>
      <c r="AA142" s="16"/>
      <c r="AB142" s="18"/>
      <c r="AC142" s="20"/>
      <c r="AD142" s="15"/>
    </row>
    <row r="143" spans="1:30">
      <c r="A143" s="12"/>
      <c r="B143" s="13"/>
      <c r="C143" s="14"/>
      <c r="D143" s="14"/>
      <c r="E143" s="14"/>
      <c r="F143" s="15"/>
      <c r="G143" s="16"/>
      <c r="H143" s="16"/>
      <c r="I143" s="16"/>
      <c r="J143" s="16"/>
      <c r="K143" s="17"/>
      <c r="L143" s="16"/>
      <c r="M143" s="12"/>
      <c r="N143" s="18"/>
      <c r="O143" s="16"/>
      <c r="P143" s="15"/>
      <c r="Q143" s="16"/>
      <c r="R143" s="16"/>
      <c r="S143" s="15"/>
      <c r="T143" s="16"/>
      <c r="U143" s="15"/>
      <c r="V143" s="15"/>
      <c r="W143" s="16"/>
      <c r="X143" s="16"/>
      <c r="Y143" s="19"/>
      <c r="Z143" s="20"/>
      <c r="AA143" s="16"/>
      <c r="AB143" s="16"/>
      <c r="AC143" s="16"/>
      <c r="AD143" s="15"/>
    </row>
    <row r="144" spans="1:30">
      <c r="A144" s="1" t="s">
        <v>331</v>
      </c>
    </row>
  </sheetData>
  <autoFilter ref="A1:AD1"/>
  <hyperlinks>
    <hyperlink ref="B4" r:id="rId1" display="https://my.zakupki.prom.ua/remote/dispatcher/state_purchase_view/5217544"/>
    <hyperlink ref="B5" r:id="rId2" display="https://my.zakupki.prom.ua/remote/dispatcher/state_purchase_view/5216815"/>
    <hyperlink ref="B2" r:id="rId3" display="https://my.zakupki.prom.ua/remote/dispatcher/state_purchase_view/5218408"/>
    <hyperlink ref="B3" r:id="rId4" display="https://my.zakupki.prom.ua/remote/dispatcher/state_purchase_view/5217852"/>
    <hyperlink ref="B6" r:id="rId5" display="https://my.zakupki.prom.ua/remote/dispatcher/state_purchase_view/5216425"/>
    <hyperlink ref="B7" r:id="rId6" display="https://my.zakupki.prom.ua/remote/dispatcher/state_purchase_view/5118249"/>
    <hyperlink ref="B73" r:id="rId7" display="https://my.zakupki.prom.ua/remote/dispatcher/state_purchase_view/3260956"/>
    <hyperlink ref="B48" r:id="rId8" display="https://my.zakupki.prom.ua/remote/dispatcher/state_purchase_view/4155395"/>
    <hyperlink ref="B54" r:id="rId9" display="https://my.zakupki.prom.ua/remote/dispatcher/state_purchase_view/3875440"/>
    <hyperlink ref="B56" r:id="rId10" display="https://my.zakupki.prom.ua/remote/dispatcher/state_purchase_view/3873859"/>
    <hyperlink ref="B45" r:id="rId11" display="https://my.zakupki.prom.ua/remote/dispatcher/state_purchase_view/4346529"/>
    <hyperlink ref="B58" r:id="rId12" display="https://my.zakupki.prom.ua/remote/dispatcher/state_purchase_view/3863197"/>
    <hyperlink ref="B59" r:id="rId13" display="https://my.zakupki.prom.ua/remote/dispatcher/state_purchase_view/3758697"/>
    <hyperlink ref="B60" r:id="rId14" display="https://my.zakupki.prom.ua/remote/dispatcher/state_purchase_view/3757310"/>
    <hyperlink ref="B61" r:id="rId15" display="https://my.zakupki.prom.ua/remote/dispatcher/state_purchase_view/3754106"/>
    <hyperlink ref="B64" r:id="rId16" display="https://my.zakupki.prom.ua/remote/dispatcher/state_purchase_view/3633261"/>
    <hyperlink ref="B66" r:id="rId17" display="https://my.zakupki.prom.ua/remote/dispatcher/state_purchase_view/3579912"/>
    <hyperlink ref="B69" r:id="rId18" display="https://my.zakupki.prom.ua/remote/dispatcher/state_purchase_view/3494881"/>
    <hyperlink ref="B75" r:id="rId19" display="https://my.zakupki.prom.ua/remote/dispatcher/state_purchase_view/3200230"/>
    <hyperlink ref="B108" r:id="rId20" display="https://my.zakupki.prom.ua/remote/dispatcher/state_purchase_view/1592237"/>
    <hyperlink ref="B109" r:id="rId21" display="https://my.zakupki.prom.ua/remote/dispatcher/state_purchase_view/1472023"/>
    <hyperlink ref="B110" r:id="rId22" display="https://my.zakupki.prom.ua/remote/dispatcher/state_purchase_view/1470293"/>
    <hyperlink ref="B111" r:id="rId23" display="https://my.zakupki.prom.ua/remote/dispatcher/state_purchase_view/1443491"/>
    <hyperlink ref="Y77" r:id="rId24" display="https://auction.openprocurement.org/tenders/30df523a5766479d93553f567997c46b"/>
    <hyperlink ref="B68" r:id="rId25" display="https://my.zakupki.prom.ua/remote/dispatcher/state_purchase_view/3500077"/>
    <hyperlink ref="B70" r:id="rId26" display="https://my.zakupki.prom.ua/remote/dispatcher/state_purchase_view/3470408"/>
    <hyperlink ref="B71" r:id="rId27" display="https://my.zakupki.prom.ua/remote/dispatcher/state_purchase_view/3374265"/>
    <hyperlink ref="B72" r:id="rId28" display="https://my.zakupki.prom.ua/remote/dispatcher/state_purchase_view/3281483"/>
    <hyperlink ref="B74" r:id="rId29" display="https://my.zakupki.prom.ua/remote/dispatcher/state_purchase_view/3205749"/>
    <hyperlink ref="B76" r:id="rId30" display="https://my.zakupki.prom.ua/remote/dispatcher/state_purchase_view/3164118"/>
    <hyperlink ref="B77" r:id="rId31" display="https://my.zakupki.prom.ua/remote/dispatcher/state_purchase_view/3093425"/>
    <hyperlink ref="B11" r:id="rId32" display="https://my.zakupki.prom.ua/remote/dispatcher/state_purchase_view/5077704"/>
    <hyperlink ref="B10" r:id="rId33" display="https://my.zakupki.prom.ua/remote/dispatcher/state_purchase_view/5078260"/>
    <hyperlink ref="B9" r:id="rId34" display="https://my.zakupki.prom.ua/remote/dispatcher/state_purchase_view/5109938"/>
    <hyperlink ref="B96" r:id="rId35" display="https://my.zakupki.prom.ua/remote/dispatcher/state_purchase_view/2420495"/>
    <hyperlink ref="B94" r:id="rId36" display="https://my.zakupki.prom.ua/remote/dispatcher/state_purchase_view/2477372"/>
    <hyperlink ref="B95" r:id="rId37" display="https://my.zakupki.prom.ua/remote/dispatcher/state_purchase_view/2438088"/>
    <hyperlink ref="B92" r:id="rId38" display="https://my.zakupki.prom.ua/remote/dispatcher/state_purchase_view/2635872"/>
    <hyperlink ref="B93" r:id="rId39" display="https://my.zakupki.prom.ua/remote/dispatcher/state_purchase_view/2506743"/>
    <hyperlink ref="B90" r:id="rId40" display="https://my.zakupki.prom.ua/remote/dispatcher/state_purchase_view/2725950"/>
    <hyperlink ref="B88" r:id="rId41" display="https://my.zakupki.prom.ua/remote/dispatcher/state_purchase_view/2768492"/>
    <hyperlink ref="B89" r:id="rId42" display="https://my.zakupki.prom.ua/remote/dispatcher/state_purchase_view/2736031"/>
    <hyperlink ref="B17" r:id="rId43" display="https://my.zakupki.prom.ua/remote/dispatcher/state_purchase_view/4987475"/>
    <hyperlink ref="B16" r:id="rId44" display="https://my.zakupki.prom.ua/remote/dispatcher/state_purchase_view/5009443"/>
    <hyperlink ref="Y105" r:id="rId45" display="https://auction.openprocurement.org/tenders/9fbc8924d93b4c6195e368c545b7405f"/>
    <hyperlink ref="B33" r:id="rId46" display="https://my.zakupki.prom.ua/remote/dispatcher/state_purchase_view/4465329"/>
    <hyperlink ref="B32" r:id="rId47" display="https://my.zakupki.prom.ua/remote/dispatcher/state_purchase_view/4466728"/>
    <hyperlink ref="B31" r:id="rId48" display="https://my.zakupki.prom.ua/remote/dispatcher/state_purchase_view/4481269"/>
    <hyperlink ref="B30" r:id="rId49" display="https://my.zakupki.prom.ua/remote/dispatcher/state_purchase_view/4484744"/>
    <hyperlink ref="B105" r:id="rId50" display="https://my.zakupki.prom.ua/remote/dispatcher/state_purchase_view/1836794"/>
    <hyperlink ref="Y97" r:id="rId51" display="https://auction.openprocurement.org/tenders/7a7adc245d274bfba6f12127d37c17af"/>
    <hyperlink ref="Y93" r:id="rId52" display="https://auction.openprocurement.org/tenders/2def5c86b5af44fa9581d610c1449178"/>
    <hyperlink ref="Y64" r:id="rId53" display="https://auction.openprocurement.org/tenders/f300fbfb10904b70a10c771a99f32b35"/>
    <hyperlink ref="B97" r:id="rId54" display="https://my.zakupki.prom.ua/remote/dispatcher/state_purchase_view/2291259"/>
    <hyperlink ref="B91" r:id="rId55" display="https://my.zakupki.prom.ua/remote/dispatcher/state_purchase_view/2690357"/>
    <hyperlink ref="B23" r:id="rId56" display="https://my.zakupki.prom.ua/remote/dispatcher/state_purchase_view/4823231"/>
    <hyperlink ref="B27" r:id="rId57" display="https://my.zakupki.prom.ua/remote/dispatcher/state_purchase_view/4559824"/>
    <hyperlink ref="B51" r:id="rId58" display="https://my.zakupki.prom.ua/remote/dispatcher/state_purchase_view/3991445"/>
    <hyperlink ref="B50" r:id="rId59" display="https://my.zakupki.prom.ua/remote/dispatcher/state_purchase_view/4071247"/>
    <hyperlink ref="B49" r:id="rId60" display="https://my.zakupki.prom.ua/remote/dispatcher/state_purchase_view/4078805"/>
    <hyperlink ref="B55" r:id="rId61" display="https://my.zakupki.prom.ua/remote/dispatcher/state_purchase_view/3874261"/>
    <hyperlink ref="B53" r:id="rId62" display="https://my.zakupki.prom.ua/remote/dispatcher/state_purchase_view/3984352"/>
    <hyperlink ref="B52" r:id="rId63" display="https://my.zakupki.prom.ua/remote/dispatcher/state_purchase_view/3990956"/>
    <hyperlink ref="B57" r:id="rId64" display="https://my.zakupki.prom.ua/remote/dispatcher/state_purchase_view/3873521"/>
    <hyperlink ref="B15" r:id="rId65" display="https://my.zakupki.prom.ua/remote/dispatcher/state_purchase_view/5016043"/>
    <hyperlink ref="B14" r:id="rId66" display="https://my.zakupki.prom.ua/remote/dispatcher/state_purchase_view/5043395"/>
    <hyperlink ref="B13" r:id="rId67" display="https://my.zakupki.prom.ua/remote/dispatcher/state_purchase_view/5045488"/>
    <hyperlink ref="B12" r:id="rId68" display="https://my.zakupki.prom.ua/remote/dispatcher/state_purchase_view/5047645"/>
    <hyperlink ref="B8" r:id="rId69" display="https://my.zakupki.prom.ua/remote/dispatcher/state_purchase_view/5110324"/>
    <hyperlink ref="Y25" r:id="rId70" display="https://auction.openprocurement.org/tenders/de0cefb087a245efa7a56027ebbff492"/>
    <hyperlink ref="Y85" r:id="rId71" display="https://auction.openprocurement.org/tenders/a911e62b1d7243ed815a93d6aa814740"/>
    <hyperlink ref="B40" r:id="rId72" display="https://my.zakupki.prom.ua/remote/dispatcher/state_purchase_view/4391448"/>
    <hyperlink ref="B41" r:id="rId73" display="https://my.zakupki.prom.ua/remote/dispatcher/state_purchase_view/4390145"/>
    <hyperlink ref="B38" r:id="rId74" display="https://my.zakupki.prom.ua/remote/dispatcher/state_purchase_view/4408555"/>
    <hyperlink ref="B39" r:id="rId75" display="https://my.zakupki.prom.ua/remote/dispatcher/state_purchase_view/4400912"/>
    <hyperlink ref="B44" r:id="rId76" display="https://my.zakupki.prom.ua/remote/dispatcher/state_purchase_view/4346795"/>
    <hyperlink ref="B47" r:id="rId77" display="https://my.zakupki.prom.ua/remote/dispatcher/state_purchase_view/4155897"/>
    <hyperlink ref="Y40" r:id="rId78" display="https://auction.openprocurement.org/tenders/eecfac365b574efa88c54b4f61e67548"/>
    <hyperlink ref="Y43" r:id="rId79" display="https://auction.openprocurement.org/tenders/469f4221060b426384c26fed3945dd78"/>
    <hyperlink ref="Y99" r:id="rId80" display="https://auction.openprocurement.org/tenders/d0e50a4e56b344d2aae3aaab925c8e15"/>
    <hyperlink ref="Y98" r:id="rId81" display="https://auction.openprocurement.org/tenders/839e2a4c52654f989517e9cf5d03a73c"/>
    <hyperlink ref="Y103" r:id="rId82" display="https://auction.openprocurement.org/tenders/ea2240bd0da1469695bc46e231374165"/>
    <hyperlink ref="Y106" r:id="rId83" display="https://auction.openprocurement.org/tenders/ba42f06a4f944821b1d18008192133f3"/>
    <hyperlink ref="B42" r:id="rId84" display="https://my.zakupki.prom.ua/remote/dispatcher/state_purchase_view/4364859"/>
    <hyperlink ref="B81" r:id="rId85" display="https://my.zakupki.prom.ua/remote/dispatcher/state_purchase_view/3007089"/>
    <hyperlink ref="B80" r:id="rId86" display="https://my.zakupki.prom.ua/remote/dispatcher/state_purchase_view/3007577"/>
    <hyperlink ref="B79" r:id="rId87" display="https://my.zakupki.prom.ua/remote/dispatcher/state_purchase_view/3022983"/>
    <hyperlink ref="B78" r:id="rId88" display="https://my.zakupki.prom.ua/remote/dispatcher/state_purchase_view/3023801"/>
    <hyperlink ref="B85" r:id="rId89" display="https://my.zakupki.prom.ua/remote/dispatcher/state_purchase_view/2848608"/>
    <hyperlink ref="B84" r:id="rId90" display="https://my.zakupki.prom.ua/remote/dispatcher/state_purchase_view/2964688"/>
    <hyperlink ref="B83" r:id="rId91" display="https://my.zakupki.prom.ua/remote/dispatcher/state_purchase_view/2966128"/>
    <hyperlink ref="B82" r:id="rId92" display="https://my.zakupki.prom.ua/remote/dispatcher/state_purchase_view/2982424"/>
    <hyperlink ref="B87" r:id="rId93" display="https://my.zakupki.prom.ua/remote/dispatcher/state_purchase_view/2769456"/>
    <hyperlink ref="B86" r:id="rId94" display="https://my.zakupki.prom.ua/remote/dispatcher/state_purchase_view/2779191"/>
    <hyperlink ref="Y109" r:id="rId95" display="https://auction.openprocurement.org/tenders/e818ffd711064fefb77a213143bac50d"/>
    <hyperlink ref="B22" r:id="rId96" display="https://my.zakupki.prom.ua/remote/dispatcher/state_purchase_view/4856994"/>
    <hyperlink ref="B24" r:id="rId97" display="https://my.zakupki.prom.ua/remote/dispatcher/state_purchase_view/4819312"/>
    <hyperlink ref="B25" r:id="rId98" display="https://my.zakupki.prom.ua/remote/dispatcher/state_purchase_view/4818618"/>
    <hyperlink ref="B18" r:id="rId99" display="https://my.zakupki.prom.ua/remote/dispatcher/state_purchase_view/4940835"/>
    <hyperlink ref="B19" r:id="rId100" display="https://my.zakupki.prom.ua/remote/dispatcher/state_purchase_view/4916061"/>
    <hyperlink ref="B20" r:id="rId101" display="https://my.zakupki.prom.ua/remote/dispatcher/state_purchase_view/4889833"/>
    <hyperlink ref="B26" r:id="rId102" display="https://my.zakupki.prom.ua/remote/dispatcher/state_purchase_view/4747223"/>
    <hyperlink ref="B62" r:id="rId103" display="https://my.zakupki.prom.ua/remote/dispatcher/state_purchase_view/3752370"/>
    <hyperlink ref="B63" r:id="rId104" display="https://my.zakupki.prom.ua/remote/dispatcher/state_purchase_view/3684386"/>
    <hyperlink ref="B65" r:id="rId105" display="https://my.zakupki.prom.ua/remote/dispatcher/state_purchase_view/3589596"/>
    <hyperlink ref="B67" r:id="rId106" display="https://my.zakupki.prom.ua/remote/dispatcher/state_purchase_view/3545064"/>
    <hyperlink ref="B21" r:id="rId107" display="https://my.zakupki.prom.ua/remote/dispatcher/state_purchase_view/4859265"/>
    <hyperlink ref="B43" r:id="rId108" display="https://my.zakupki.prom.ua/remote/dispatcher/state_purchase_view/4361840"/>
    <hyperlink ref="B107" r:id="rId109" display="https://my.zakupki.prom.ua/remote/dispatcher/state_purchase_view/1792918"/>
    <hyperlink ref="B106" r:id="rId110" display="https://my.zakupki.prom.ua/remote/dispatcher/state_purchase_view/1809812"/>
    <hyperlink ref="B99" r:id="rId111" display="https://my.zakupki.prom.ua/remote/dispatcher/state_purchase_view/2105993"/>
    <hyperlink ref="B98" r:id="rId112" display="https://my.zakupki.prom.ua/remote/dispatcher/state_purchase_view/2176318"/>
    <hyperlink ref="B101" r:id="rId113" display="https://my.zakupki.prom.ua/remote/dispatcher/state_purchase_view/2048762"/>
    <hyperlink ref="B100" r:id="rId114" display="https://my.zakupki.prom.ua/remote/dispatcher/state_purchase_view/2072674"/>
    <hyperlink ref="B103" r:id="rId115" display="https://my.zakupki.prom.ua/remote/dispatcher/state_purchase_view/1972157"/>
    <hyperlink ref="B102" r:id="rId116" display="https://my.zakupki.prom.ua/remote/dispatcher/state_purchase_view/2047169"/>
    <hyperlink ref="B104" r:id="rId117" display="https://my.zakupki.prom.ua/remote/dispatcher/state_purchase_view/1870997"/>
    <hyperlink ref="B46" r:id="rId118" display="https://my.zakupki.prom.ua/remote/dispatcher/state_purchase_view/4345537"/>
    <hyperlink ref="B37" r:id="rId119" display="https://my.zakupki.prom.ua/remote/dispatcher/state_purchase_view/4423551"/>
    <hyperlink ref="B36" r:id="rId120" display="https://my.zakupki.prom.ua/remote/dispatcher/state_purchase_view/4450596"/>
    <hyperlink ref="B35" r:id="rId121" display="https://my.zakupki.prom.ua/remote/dispatcher/state_purchase_view/4450813"/>
    <hyperlink ref="B34" r:id="rId122" display="https://my.zakupki.prom.ua/remote/dispatcher/state_purchase_view/4464689"/>
    <hyperlink ref="B29" r:id="rId123" display="https://my.zakupki.prom.ua/remote/dispatcher/state_purchase_view/4557506"/>
    <hyperlink ref="B28" r:id="rId124" display="https://my.zakupki.prom.ua/remote/dispatcher/state_purchase_view/455880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пк</cp:lastModifiedBy>
  <dcterms:created xsi:type="dcterms:W3CDTF">2019-06-21T11:19:16Z</dcterms:created>
  <dcterms:modified xsi:type="dcterms:W3CDTF">2019-06-21T10:46:14Z</dcterms:modified>
</cp:coreProperties>
</file>